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Z:\TRIANGLE\AMENAGEMENTS\PROJET SUBSIDES\"/>
    </mc:Choice>
  </mc:AlternateContent>
  <xr:revisionPtr revIDLastSave="0" documentId="13_ncr:1_{AFEECEDB-7E1A-4D24-8094-F188467DA6E4}" xr6:coauthVersionLast="47" xr6:coauthVersionMax="47" xr10:uidLastSave="{00000000-0000-0000-0000-000000000000}"/>
  <bookViews>
    <workbookView xWindow="1770" yWindow="135" windowWidth="26430" windowHeight="15285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H36" i="1"/>
  <c r="I36" i="1" s="1"/>
  <c r="H35" i="1"/>
  <c r="I35" i="1" s="1"/>
  <c r="F30" i="1"/>
  <c r="G30" i="1" s="1"/>
  <c r="H30" i="1" s="1"/>
  <c r="I30" i="1" s="1"/>
  <c r="D34" i="1"/>
  <c r="F34" i="1"/>
  <c r="G34" i="1" s="1"/>
  <c r="H34" i="1" s="1"/>
  <c r="I34" i="1" s="1"/>
  <c r="F21" i="1"/>
  <c r="G21" i="1" s="1"/>
  <c r="H21" i="1" s="1"/>
  <c r="I21" i="1" s="1"/>
  <c r="G20" i="1"/>
  <c r="H20" i="1" s="1"/>
  <c r="I20" i="1" s="1"/>
  <c r="L20" i="1" s="1"/>
  <c r="F26" i="1" l="1"/>
  <c r="G26" i="1" s="1"/>
  <c r="H26" i="1" s="1"/>
  <c r="I26" i="1" s="1"/>
  <c r="K26" i="1" s="1"/>
  <c r="K21" i="1"/>
  <c r="F28" i="1"/>
  <c r="G28" i="1" s="1"/>
  <c r="H28" i="1" s="1"/>
  <c r="I28" i="1" s="1"/>
  <c r="I38" i="1" s="1"/>
  <c r="L38" i="1" s="1"/>
  <c r="L21" i="1" l="1"/>
  <c r="L41" i="1" s="1"/>
  <c r="F48" i="1" s="1"/>
  <c r="K41" i="1"/>
  <c r="I48" i="1" s="1"/>
  <c r="I50" i="1" s="1"/>
  <c r="I41" i="1"/>
  <c r="F50" i="1" l="1"/>
  <c r="I51" i="1" l="1"/>
  <c r="F51" i="1" s="1"/>
  <c r="F58" i="1"/>
  <c r="F57" i="1" s="1"/>
</calcChain>
</file>

<file path=xl/sharedStrings.xml><?xml version="1.0" encoding="utf-8"?>
<sst xmlns="http://schemas.openxmlformats.org/spreadsheetml/2006/main" count="65" uniqueCount="61">
  <si>
    <t>RECAPITULATIF DU COUT DES TRAVAUX ENVISAGES</t>
  </si>
  <si>
    <t>Ce récapitulatif estimé tient compte de l’avancement actuel des études, en date du 07/04/2022.</t>
  </si>
  <si>
    <t>L’objet principal des travaux est triple :</t>
  </si>
  <si>
    <t>1.       Augmenter les capacités d’accueil</t>
  </si>
  <si>
    <t>2.       Fortement améliorer la qualité de l’accueil dans les trois services, notamment par la création de 8 logements en lieu et place des logements semi-collectifs.</t>
  </si>
  <si>
    <t>3.       Améliorer les performances énergétiques du bâtiment (PEB).</t>
  </si>
  <si>
    <t>4.       Permettre l’accessibilité aux p.m.r.</t>
  </si>
  <si>
    <t>5.       Offrir les services numériques tant à la maison d’accueil qu’à l’accueil de jour.</t>
  </si>
  <si>
    <t xml:space="preserve"> -  Maison d’accueil : de 33 lits à 49 lits</t>
  </si>
  <si>
    <t xml:space="preserve"> -  Abri de nuit : de 10/12 lits à 24 lits</t>
  </si>
  <si>
    <t xml:space="preserve"> -  Accueil de jour : aussi 24 places.</t>
  </si>
  <si>
    <t>Selon estimations détaillées en annexe, le coût des travaux est, à ce jour, évalué à 1.882.423,85 €.</t>
  </si>
  <si>
    <t>Le calcul global du coût des travaux et frais divers est calculé comme suit :</t>
  </si>
  <si>
    <t>TRAVAUX</t>
  </si>
  <si>
    <t>TOTAL HTVA</t>
  </si>
  <si>
    <t>A charge du Triangle : poste 00</t>
  </si>
  <si>
    <t>Autres travaux subventionnables</t>
  </si>
  <si>
    <t xml:space="preserve"> HTVA</t>
  </si>
  <si>
    <t>TOTAL TVAC</t>
  </si>
  <si>
    <t>Taux subs.</t>
  </si>
  <si>
    <t>Subsides</t>
  </si>
  <si>
    <t>A charge M.O.</t>
  </si>
  <si>
    <t>HONORAIRES</t>
  </si>
  <si>
    <t>Taux</t>
  </si>
  <si>
    <t>Base</t>
  </si>
  <si>
    <t>HTVA</t>
  </si>
  <si>
    <t>TVA 21%</t>
  </si>
  <si>
    <t>TVA 6%</t>
  </si>
  <si>
    <t>Arch. sur les travaux hors poste 00</t>
  </si>
  <si>
    <t>Ingénieur techniques spéciales</t>
  </si>
  <si>
    <t>Poste 06.02</t>
  </si>
  <si>
    <t>Poste 02.01</t>
  </si>
  <si>
    <t>Total études</t>
  </si>
  <si>
    <t>Mission PEB</t>
  </si>
  <si>
    <t>Coordination sécurité santé sur le chantier</t>
  </si>
  <si>
    <t>Marge 10%</t>
  </si>
  <si>
    <t>TOTAUX</t>
  </si>
  <si>
    <t>ETUDE DU COUT GLOBAL ET DE LA PRISE EN CHARGE</t>
  </si>
  <si>
    <t>PRISE EN CHARGE DU BUDGET GLOBAL</t>
  </si>
  <si>
    <t>HONORAIRES REELS</t>
  </si>
  <si>
    <t>(Forfait)</t>
  </si>
  <si>
    <t>Différence</t>
  </si>
  <si>
    <t>alors que la subvention serait de</t>
  </si>
  <si>
    <t>A charge asbl</t>
  </si>
  <si>
    <t>Subvention</t>
  </si>
  <si>
    <t xml:space="preserve">Selon le tableau ci-dessus, la prise en charge par l'asbl Le Triangle serait de </t>
  </si>
  <si>
    <t>Les sources de financement du Triangle sont :</t>
  </si>
  <si>
    <t>Fonds propres</t>
  </si>
  <si>
    <t>Autres dons</t>
  </si>
  <si>
    <t>Don du propr.</t>
  </si>
  <si>
    <t>Sous réserve de l'obtention des subsides, le propriétaire accepterait de faire  à l'asbl Le Triangle un don de 300.000 €</t>
  </si>
  <si>
    <t>Prêt du Triangle</t>
  </si>
  <si>
    <t>Nouvelle répartition</t>
  </si>
  <si>
    <t>Dans ces conditions, notre demande porterait alors sur une subvention de ± 1.700.000 € sur base des éléments ci-dessus.</t>
  </si>
  <si>
    <r>
      <rPr>
        <b/>
        <sz val="11"/>
        <color theme="1"/>
        <rFont val="Calibri"/>
        <family val="2"/>
        <scheme val="minor"/>
      </rPr>
      <t>Subvention</t>
    </r>
    <r>
      <rPr>
        <sz val="11"/>
        <color theme="1"/>
        <rFont val="Calibri"/>
        <family val="2"/>
        <scheme val="minor"/>
      </rPr>
      <t xml:space="preserve"> des frais d'études  = 5% du montant des travaux hors TVA</t>
    </r>
  </si>
  <si>
    <t>Ingénieur stabilité</t>
  </si>
  <si>
    <t xml:space="preserve">Poste 03 </t>
  </si>
  <si>
    <t>Bien entendu, la charge de 738.141,14 € est importante pour le Triangle et toute augmentation des subsides serait la bienvenue, notamment pour éviter le prêt de 150.000 €.</t>
  </si>
  <si>
    <t xml:space="preserve">  Prêt à éviter si possible car cela se répercuterait sur le coût de l'hébergement</t>
  </si>
  <si>
    <t>Total</t>
  </si>
  <si>
    <t>Total selon détails en annexe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</si>
</sst>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44" fontId="0" fillId="0" borderId="0" xfId="0" applyNumberFormat="1"/>
    <xf numFmtId="9" fontId="0" fillId="0" borderId="0" xfId="0" applyNumberFormat="1" applyAlignment="1">
      <alignment horizontal="center"/>
    </xf>
    <xf numFmtId="9" fontId="0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44" fontId="0" fillId="0" borderId="0" xfId="1" applyFont="1" applyAlignment="1">
      <alignment horizontal="right"/>
    </xf>
    <xf numFmtId="44" fontId="0" fillId="0" borderId="1" xfId="0" applyNumberFormat="1" applyBorder="1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2" fillId="0" borderId="0" xfId="0" applyFont="1"/>
    <xf numFmtId="44" fontId="2" fillId="0" borderId="0" xfId="0" applyNumberFormat="1" applyFont="1"/>
    <xf numFmtId="44" fontId="2" fillId="0" borderId="0" xfId="1" applyFont="1"/>
    <xf numFmtId="0" fontId="2" fillId="0" borderId="3" xfId="0" applyFont="1" applyBorder="1"/>
    <xf numFmtId="44" fontId="2" fillId="0" borderId="4" xfId="0" applyNumberFormat="1" applyFont="1" applyBorder="1"/>
    <xf numFmtId="0" fontId="2" fillId="0" borderId="4" xfId="0" applyFont="1" applyBorder="1"/>
    <xf numFmtId="44" fontId="2" fillId="0" borderId="4" xfId="1" applyFont="1" applyBorder="1"/>
    <xf numFmtId="44" fontId="2" fillId="0" borderId="5" xfId="1" applyFont="1" applyBorder="1"/>
    <xf numFmtId="0" fontId="3" fillId="0" borderId="0" xfId="0" applyFont="1"/>
    <xf numFmtId="10" fontId="2" fillId="0" borderId="0" xfId="2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center"/>
    </xf>
    <xf numFmtId="44" fontId="2" fillId="2" borderId="2" xfId="1" applyFont="1" applyFill="1" applyBorder="1" applyAlignment="1">
      <alignment horizontal="right"/>
    </xf>
    <xf numFmtId="44" fontId="0" fillId="0" borderId="0" xfId="1" applyFont="1" applyAlignment="1">
      <alignment horizontal="right" vertical="center"/>
    </xf>
    <xf numFmtId="0" fontId="2" fillId="0" borderId="0" xfId="0" applyFont="1" applyBorder="1"/>
    <xf numFmtId="44" fontId="2" fillId="0" borderId="0" xfId="0" applyNumberFormat="1" applyFont="1" applyBorder="1"/>
    <xf numFmtId="44" fontId="2" fillId="0" borderId="0" xfId="1" applyFont="1" applyBorder="1"/>
    <xf numFmtId="0" fontId="0" fillId="0" borderId="0" xfId="0" applyAlignment="1">
      <alignment horizontal="left" wrapText="1"/>
    </xf>
    <xf numFmtId="0" fontId="0" fillId="2" borderId="3" xfId="0" applyFill="1" applyBorder="1"/>
    <xf numFmtId="0" fontId="0" fillId="2" borderId="4" xfId="0" applyFill="1" applyBorder="1"/>
    <xf numFmtId="44" fontId="2" fillId="2" borderId="5" xfId="1" applyFont="1" applyFill="1" applyBorder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topLeftCell="A7" workbookViewId="0">
      <selection activeCell="E32" sqref="E32"/>
    </sheetView>
  </sheetViews>
  <sheetFormatPr baseColWidth="10" defaultColWidth="9.140625" defaultRowHeight="15" x14ac:dyDescent="0.25"/>
  <cols>
    <col min="2" max="2" width="9.7109375" customWidth="1"/>
    <col min="3" max="3" width="16.28515625" customWidth="1"/>
    <col min="4" max="5" width="15.7109375" customWidth="1"/>
    <col min="6" max="6" width="17" customWidth="1"/>
    <col min="7" max="9" width="15.7109375" customWidth="1"/>
    <col min="10" max="10" width="11.5703125" customWidth="1"/>
    <col min="11" max="11" width="14.140625" customWidth="1"/>
    <col min="12" max="12" width="13.28515625" customWidth="1"/>
    <col min="13" max="13" width="12.140625" customWidth="1"/>
  </cols>
  <sheetData>
    <row r="1" spans="1:2" ht="18.75" x14ac:dyDescent="0.3">
      <c r="A1" s="19" t="s">
        <v>37</v>
      </c>
    </row>
    <row r="3" spans="1:2" x14ac:dyDescent="0.25">
      <c r="A3" s="11" t="s">
        <v>0</v>
      </c>
    </row>
    <row r="4" spans="1:2" x14ac:dyDescent="0.25">
      <c r="A4" t="s">
        <v>1</v>
      </c>
    </row>
    <row r="5" spans="1:2" x14ac:dyDescent="0.25">
      <c r="A5" t="s">
        <v>2</v>
      </c>
    </row>
    <row r="6" spans="1:2" x14ac:dyDescent="0.25">
      <c r="A6" t="s">
        <v>3</v>
      </c>
    </row>
    <row r="7" spans="1:2" x14ac:dyDescent="0.25">
      <c r="B7" t="s">
        <v>8</v>
      </c>
    </row>
    <row r="8" spans="1:2" x14ac:dyDescent="0.25">
      <c r="B8" t="s">
        <v>9</v>
      </c>
    </row>
    <row r="9" spans="1:2" x14ac:dyDescent="0.25">
      <c r="B9" t="s">
        <v>10</v>
      </c>
    </row>
    <row r="10" spans="1:2" x14ac:dyDescent="0.25">
      <c r="A10" t="s">
        <v>4</v>
      </c>
    </row>
    <row r="11" spans="1:2" x14ac:dyDescent="0.25">
      <c r="A11" t="s">
        <v>5</v>
      </c>
    </row>
    <row r="12" spans="1:2" x14ac:dyDescent="0.25">
      <c r="A12" t="s">
        <v>6</v>
      </c>
    </row>
    <row r="13" spans="1:2" x14ac:dyDescent="0.25">
      <c r="A13" t="s">
        <v>7</v>
      </c>
    </row>
    <row r="15" spans="1:2" x14ac:dyDescent="0.25">
      <c r="A15" t="s">
        <v>11</v>
      </c>
    </row>
    <row r="17" spans="1:12" x14ac:dyDescent="0.25">
      <c r="A17" t="s">
        <v>12</v>
      </c>
    </row>
    <row r="19" spans="1:12" s="2" customFormat="1" x14ac:dyDescent="0.25">
      <c r="E19" s="9" t="s">
        <v>17</v>
      </c>
      <c r="F19" s="9" t="s">
        <v>35</v>
      </c>
      <c r="G19" s="9" t="s">
        <v>14</v>
      </c>
      <c r="H19" s="9" t="s">
        <v>27</v>
      </c>
      <c r="I19" s="9" t="s">
        <v>18</v>
      </c>
      <c r="J19" s="9" t="s">
        <v>19</v>
      </c>
      <c r="K19" s="9" t="s">
        <v>20</v>
      </c>
      <c r="L19" s="9" t="s">
        <v>21</v>
      </c>
    </row>
    <row r="20" spans="1:12" x14ac:dyDescent="0.25">
      <c r="A20" s="11" t="s">
        <v>13</v>
      </c>
      <c r="C20" t="s">
        <v>15</v>
      </c>
      <c r="E20" s="1">
        <v>110000</v>
      </c>
      <c r="F20" s="1"/>
      <c r="G20" s="1">
        <f>F20+E20</f>
        <v>110000</v>
      </c>
      <c r="H20" s="1">
        <f>ROUND(G20*0.06,2)</f>
        <v>6600</v>
      </c>
      <c r="I20" s="3">
        <f>H20+G20</f>
        <v>116600</v>
      </c>
      <c r="J20" s="4">
        <v>0</v>
      </c>
      <c r="L20" s="3">
        <f>I20</f>
        <v>116600</v>
      </c>
    </row>
    <row r="21" spans="1:12" x14ac:dyDescent="0.25">
      <c r="A21" s="11"/>
      <c r="C21" t="s">
        <v>16</v>
      </c>
      <c r="E21" s="1">
        <v>1772423.85</v>
      </c>
      <c r="F21" s="1">
        <f>ROUND(E21*0.1,2)</f>
        <v>177242.39</v>
      </c>
      <c r="G21" s="1">
        <f>F21+E21</f>
        <v>1949666.2400000002</v>
      </c>
      <c r="H21" s="1">
        <f>ROUND(G21*0.06,2)</f>
        <v>116979.97</v>
      </c>
      <c r="I21" s="3">
        <f>H21+G21</f>
        <v>2066646.2100000002</v>
      </c>
      <c r="J21" s="4">
        <v>0.9</v>
      </c>
      <c r="K21" s="1">
        <f>ROUND(I21*J21,2)</f>
        <v>1859981.59</v>
      </c>
      <c r="L21" s="3">
        <f>I21-K21</f>
        <v>206664.62000000011</v>
      </c>
    </row>
    <row r="22" spans="1:12" x14ac:dyDescent="0.25">
      <c r="A22" s="11"/>
      <c r="C22" s="30" t="s">
        <v>60</v>
      </c>
      <c r="D22" s="31"/>
      <c r="E22" s="32">
        <f>SUM(E20:E21)</f>
        <v>1882423.85</v>
      </c>
      <c r="F22" s="1"/>
      <c r="G22" s="1"/>
      <c r="H22" s="1"/>
      <c r="I22" s="3"/>
      <c r="J22" s="4"/>
      <c r="K22" s="1"/>
      <c r="L22" s="3"/>
    </row>
    <row r="23" spans="1:12" x14ac:dyDescent="0.25">
      <c r="A23" s="11"/>
      <c r="E23" s="1"/>
      <c r="F23" s="1"/>
      <c r="G23" s="1"/>
      <c r="H23" s="1"/>
    </row>
    <row r="24" spans="1:12" s="2" customFormat="1" x14ac:dyDescent="0.25">
      <c r="A24" s="9"/>
      <c r="E24" s="10" t="s">
        <v>23</v>
      </c>
      <c r="F24" s="10" t="s">
        <v>24</v>
      </c>
      <c r="G24" s="10" t="s">
        <v>25</v>
      </c>
      <c r="H24" s="10" t="s">
        <v>26</v>
      </c>
      <c r="I24" s="9" t="s">
        <v>18</v>
      </c>
    </row>
    <row r="25" spans="1:12" x14ac:dyDescent="0.25">
      <c r="A25" s="11" t="s">
        <v>22</v>
      </c>
      <c r="C25" t="s">
        <v>54</v>
      </c>
    </row>
    <row r="26" spans="1:12" x14ac:dyDescent="0.25">
      <c r="A26" s="11"/>
      <c r="E26" s="5">
        <v>0.05</v>
      </c>
      <c r="F26" s="3">
        <f>G21</f>
        <v>1949666.2400000002</v>
      </c>
      <c r="G26" s="1">
        <f>ROUND(F26*E26,2)</f>
        <v>97483.31</v>
      </c>
      <c r="H26" s="1">
        <f>ROUND(G26*0.06,2)</f>
        <v>5849</v>
      </c>
      <c r="I26" s="12">
        <f>H26+G26</f>
        <v>103332.31</v>
      </c>
      <c r="J26" s="2" t="s">
        <v>40</v>
      </c>
      <c r="K26" s="3">
        <f>I26</f>
        <v>103332.31</v>
      </c>
    </row>
    <row r="27" spans="1:12" x14ac:dyDescent="0.25">
      <c r="A27" s="11"/>
      <c r="E27" s="5"/>
      <c r="F27" s="3"/>
      <c r="G27" s="1"/>
      <c r="H27" s="1"/>
      <c r="I27" s="3"/>
      <c r="K27" s="3"/>
    </row>
    <row r="28" spans="1:12" x14ac:dyDescent="0.25">
      <c r="A28" s="11" t="s">
        <v>39</v>
      </c>
      <c r="C28" t="s">
        <v>28</v>
      </c>
      <c r="E28" s="4">
        <v>0.08</v>
      </c>
      <c r="F28" s="1">
        <f>G21</f>
        <v>1949666.2400000002</v>
      </c>
      <c r="G28" s="1">
        <f>ROUND(F28*E28,2)</f>
        <v>155973.29999999999</v>
      </c>
      <c r="H28" s="1">
        <f>ROUND(G28*0.06,2)</f>
        <v>9358.4</v>
      </c>
      <c r="I28" s="3">
        <f>H28+G28</f>
        <v>165331.69999999998</v>
      </c>
    </row>
    <row r="29" spans="1:12" x14ac:dyDescent="0.25">
      <c r="C29" t="s">
        <v>55</v>
      </c>
      <c r="E29" s="4"/>
      <c r="F29" s="1"/>
      <c r="G29" s="1"/>
      <c r="H29" s="1"/>
      <c r="I29" s="3"/>
    </row>
    <row r="30" spans="1:12" x14ac:dyDescent="0.25">
      <c r="C30" s="6" t="s">
        <v>31</v>
      </c>
      <c r="D30" s="1">
        <v>122642.31</v>
      </c>
      <c r="E30" s="5">
        <v>0.04</v>
      </c>
      <c r="F30" s="3">
        <f>D30</f>
        <v>122642.31</v>
      </c>
      <c r="G30" s="1">
        <f>ROUND(F30*E30,2)</f>
        <v>4905.6899999999996</v>
      </c>
      <c r="H30" s="1">
        <f>ROUND(G30*0.06,2)</f>
        <v>294.33999999999997</v>
      </c>
      <c r="I30" s="3">
        <f>H30+G30</f>
        <v>5200.03</v>
      </c>
    </row>
    <row r="31" spans="1:12" x14ac:dyDescent="0.25">
      <c r="C31" t="s">
        <v>29</v>
      </c>
    </row>
    <row r="32" spans="1:12" x14ac:dyDescent="0.25">
      <c r="C32" s="6" t="s">
        <v>56</v>
      </c>
      <c r="D32" s="1">
        <v>86500</v>
      </c>
      <c r="G32" s="1"/>
      <c r="H32" s="1"/>
    </row>
    <row r="33" spans="1:12" x14ac:dyDescent="0.25">
      <c r="C33" s="7" t="s">
        <v>30</v>
      </c>
      <c r="D33" s="1">
        <v>287960</v>
      </c>
      <c r="F33" s="1"/>
      <c r="G33" s="1"/>
    </row>
    <row r="34" spans="1:12" x14ac:dyDescent="0.25">
      <c r="D34" s="8">
        <f>SUM(D32:D33)</f>
        <v>374460</v>
      </c>
      <c r="E34" s="5">
        <v>0.04</v>
      </c>
      <c r="F34" s="3">
        <f>D33+D32</f>
        <v>374460</v>
      </c>
      <c r="G34" s="1">
        <f>ROUND(F34*E34,2)</f>
        <v>14978.4</v>
      </c>
      <c r="H34" s="1">
        <f>ROUND(G34*0.06,2)</f>
        <v>898.7</v>
      </c>
      <c r="I34" s="3">
        <f>H34+G34</f>
        <v>15877.1</v>
      </c>
    </row>
    <row r="35" spans="1:12" x14ac:dyDescent="0.25">
      <c r="C35" t="s">
        <v>33</v>
      </c>
      <c r="E35" s="1"/>
      <c r="F35" s="1"/>
      <c r="G35" s="1">
        <v>20000</v>
      </c>
      <c r="H35" s="1">
        <f t="shared" ref="H35:H36" si="0">ROUND(G35*0.06,2)</f>
        <v>1200</v>
      </c>
      <c r="I35" s="3">
        <f t="shared" ref="I35:I36" si="1">H35+G35</f>
        <v>21200</v>
      </c>
    </row>
    <row r="36" spans="1:12" x14ac:dyDescent="0.25">
      <c r="C36" t="s">
        <v>34</v>
      </c>
      <c r="E36" s="1"/>
      <c r="F36" s="1"/>
      <c r="G36" s="1">
        <v>10000</v>
      </c>
      <c r="H36" s="1">
        <f t="shared" si="0"/>
        <v>600</v>
      </c>
      <c r="I36" s="3">
        <f t="shared" si="1"/>
        <v>10600</v>
      </c>
    </row>
    <row r="37" spans="1:12" x14ac:dyDescent="0.25">
      <c r="E37" s="1"/>
      <c r="F37" s="1"/>
      <c r="G37" s="1"/>
      <c r="H37" s="1"/>
    </row>
    <row r="38" spans="1:12" x14ac:dyDescent="0.25">
      <c r="H38" s="13" t="s">
        <v>32</v>
      </c>
      <c r="I38" s="12">
        <f>SUM(I28:I37)</f>
        <v>218208.83</v>
      </c>
      <c r="K38" t="s">
        <v>41</v>
      </c>
      <c r="L38" s="3">
        <f>I38-K26</f>
        <v>114876.51999999999</v>
      </c>
    </row>
    <row r="40" spans="1:12" x14ac:dyDescent="0.25">
      <c r="I40" s="9" t="s">
        <v>18</v>
      </c>
      <c r="J40" s="9"/>
      <c r="K40" s="9" t="s">
        <v>20</v>
      </c>
      <c r="L40" s="9" t="s">
        <v>21</v>
      </c>
    </row>
    <row r="41" spans="1:12" x14ac:dyDescent="0.25">
      <c r="H41" s="14" t="s">
        <v>36</v>
      </c>
      <c r="I41" s="15">
        <f>I20+I21+I38</f>
        <v>2401455.04</v>
      </c>
      <c r="J41" s="16"/>
      <c r="K41" s="17">
        <f>SUM(K20:K40)</f>
        <v>1963313.9000000001</v>
      </c>
      <c r="L41" s="18">
        <f>SUM(L20:L40)</f>
        <v>438141.14000000013</v>
      </c>
    </row>
    <row r="42" spans="1:12" x14ac:dyDescent="0.25">
      <c r="H42" s="26"/>
      <c r="I42" s="27"/>
      <c r="J42" s="26"/>
      <c r="K42" s="28"/>
      <c r="L42" s="28"/>
    </row>
    <row r="43" spans="1:12" x14ac:dyDescent="0.25">
      <c r="H43" s="26"/>
      <c r="I43" s="27"/>
      <c r="J43" s="26"/>
      <c r="K43" s="28"/>
      <c r="L43" s="28"/>
    </row>
    <row r="44" spans="1:12" x14ac:dyDescent="0.25">
      <c r="H44" s="26"/>
      <c r="I44" s="27"/>
      <c r="J44" s="26"/>
      <c r="K44" s="28"/>
      <c r="L44" s="28"/>
    </row>
    <row r="46" spans="1:12" ht="18.75" x14ac:dyDescent="0.3">
      <c r="A46" s="19" t="s">
        <v>38</v>
      </c>
    </row>
    <row r="47" spans="1:12" x14ac:dyDescent="0.25">
      <c r="F47" s="23" t="s">
        <v>43</v>
      </c>
      <c r="G47" s="2"/>
      <c r="H47" s="2"/>
      <c r="I47" s="23" t="s">
        <v>44</v>
      </c>
    </row>
    <row r="48" spans="1:12" x14ac:dyDescent="0.25">
      <c r="A48" t="s">
        <v>45</v>
      </c>
      <c r="F48" s="22">
        <f>L41</f>
        <v>438141.14000000013</v>
      </c>
      <c r="G48" t="s">
        <v>42</v>
      </c>
      <c r="I48" s="22">
        <f>K41</f>
        <v>1963313.9000000001</v>
      </c>
    </row>
    <row r="49" spans="1:9" ht="30" customHeight="1" x14ac:dyDescent="0.25">
      <c r="A49" s="29" t="s">
        <v>50</v>
      </c>
      <c r="B49" s="29"/>
      <c r="C49" s="29"/>
      <c r="D49" s="29"/>
      <c r="E49" s="29"/>
      <c r="F49" s="25">
        <v>300000</v>
      </c>
      <c r="G49" s="25"/>
      <c r="H49" s="25"/>
      <c r="I49" s="25">
        <v>-300000</v>
      </c>
    </row>
    <row r="50" spans="1:9" x14ac:dyDescent="0.25">
      <c r="E50" s="6" t="s">
        <v>52</v>
      </c>
      <c r="F50" s="24">
        <f>SUM(F48:F49)</f>
        <v>738141.14000000013</v>
      </c>
      <c r="G50" s="7"/>
      <c r="H50" s="7"/>
      <c r="I50" s="24">
        <f>SUM(I48:I49)</f>
        <v>1663313.9000000001</v>
      </c>
    </row>
    <row r="51" spans="1:9" x14ac:dyDescent="0.25">
      <c r="F51" s="21">
        <f>1-I51</f>
        <v>0.30740000000000001</v>
      </c>
      <c r="I51" s="20">
        <f>ROUND(I50/(I50+F50),4)</f>
        <v>0.69259999999999999</v>
      </c>
    </row>
    <row r="52" spans="1:9" x14ac:dyDescent="0.25">
      <c r="A52" t="s">
        <v>53</v>
      </c>
    </row>
    <row r="53" spans="1:9" x14ac:dyDescent="0.25">
      <c r="A53" t="s">
        <v>57</v>
      </c>
    </row>
    <row r="54" spans="1:9" x14ac:dyDescent="0.25">
      <c r="A54" t="s">
        <v>46</v>
      </c>
      <c r="E54" t="s">
        <v>47</v>
      </c>
      <c r="F54" s="1">
        <v>100000</v>
      </c>
    </row>
    <row r="55" spans="1:9" x14ac:dyDescent="0.25">
      <c r="E55" s="11" t="s">
        <v>51</v>
      </c>
      <c r="F55" s="13">
        <v>150000</v>
      </c>
      <c r="G55" t="s">
        <v>58</v>
      </c>
    </row>
    <row r="56" spans="1:9" x14ac:dyDescent="0.25">
      <c r="E56" t="s">
        <v>49</v>
      </c>
      <c r="F56" s="1">
        <v>300000</v>
      </c>
    </row>
    <row r="57" spans="1:9" x14ac:dyDescent="0.25">
      <c r="E57" t="s">
        <v>48</v>
      </c>
      <c r="F57" s="1">
        <f>F58-F55-F54-F56</f>
        <v>188141.14000000013</v>
      </c>
    </row>
    <row r="58" spans="1:9" x14ac:dyDescent="0.25">
      <c r="E58" t="s">
        <v>59</v>
      </c>
      <c r="F58" s="13">
        <f>F50</f>
        <v>738141.14000000013</v>
      </c>
    </row>
  </sheetData>
  <mergeCells count="1">
    <mergeCell ref="A49:E49"/>
  </mergeCells>
  <pageMargins left="0.7" right="0.7" top="0.75" bottom="0.75" header="0.3" footer="0.3"/>
  <pageSetup paperSize="9" scale="7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</dc:creator>
  <cp:lastModifiedBy>CG-ASUSWIN10</cp:lastModifiedBy>
  <cp:lastPrinted>2022-04-08T09:23:03Z</cp:lastPrinted>
  <dcterms:created xsi:type="dcterms:W3CDTF">2015-06-05T18:19:34Z</dcterms:created>
  <dcterms:modified xsi:type="dcterms:W3CDTF">2022-04-08T09:35:41Z</dcterms:modified>
</cp:coreProperties>
</file>