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GESTION_FAMILLE\COMPTA\"/>
    </mc:Choice>
  </mc:AlternateContent>
  <xr:revisionPtr revIDLastSave="0" documentId="13_ncr:1_{933250DF-E92D-4AE8-9D57-6A088B8E7D61}" xr6:coauthVersionLast="47" xr6:coauthVersionMax="47" xr10:uidLastSave="{00000000-0000-0000-0000-000000000000}"/>
  <bookViews>
    <workbookView xWindow="30" yWindow="0" windowWidth="28770" windowHeight="15570" tabRatio="728" xr2:uid="{00000000-000D-0000-FFFF-FFFF00000000}"/>
  </bookViews>
  <sheets>
    <sheet name="RECAP" sheetId="5" r:id="rId1"/>
    <sheet name="2022-07 à 08 CG" sheetId="78" r:id="rId2"/>
    <sheet name="2022-07 à 08 FR" sheetId="79" r:id="rId3"/>
    <sheet name="2022-04 à 06 CG" sheetId="76" r:id="rId4"/>
    <sheet name="2022-04 à 06 FR" sheetId="77" r:id="rId5"/>
    <sheet name="2022-01à03 CG" sheetId="74" r:id="rId6"/>
    <sheet name="2022-01à03 FR" sheetId="75" r:id="rId7"/>
    <sheet name="2021-12 CG" sheetId="73" r:id="rId8"/>
    <sheet name="2021-12 FR" sheetId="71" r:id="rId9"/>
    <sheet name="2021-11 CG" sheetId="70" r:id="rId10"/>
    <sheet name="2021-11 FR" sheetId="69" r:id="rId11"/>
    <sheet name="2021-10 CG" sheetId="66" r:id="rId12"/>
    <sheet name="2021-10 FR" sheetId="68" r:id="rId13"/>
    <sheet name="2021-09 CG" sheetId="65" r:id="rId14"/>
    <sheet name="2021-09 FR" sheetId="67" r:id="rId15"/>
    <sheet name="2021-08 CG" sheetId="62" r:id="rId16"/>
    <sheet name="2021-08 FR" sheetId="64" r:id="rId17"/>
    <sheet name="2021-07 CG" sheetId="61" r:id="rId18"/>
    <sheet name="2021-07 FR" sheetId="63" r:id="rId19"/>
    <sheet name="2021-06 CG" sheetId="59" r:id="rId20"/>
    <sheet name="2021-06 FR" sheetId="60" r:id="rId21"/>
    <sheet name="2021-05 CG" sheetId="57" r:id="rId22"/>
    <sheet name="2021-05 FR" sheetId="58" r:id="rId23"/>
    <sheet name="2021-04 CG" sheetId="55" r:id="rId24"/>
    <sheet name="2021-04 FR" sheetId="56" r:id="rId25"/>
    <sheet name="2021-03 CG" sheetId="53" r:id="rId26"/>
    <sheet name="2021-03 FR" sheetId="54" r:id="rId27"/>
    <sheet name="2021-02 CG" sheetId="51" r:id="rId28"/>
    <sheet name="2021-02 FR" sheetId="52" r:id="rId29"/>
    <sheet name="2021-01 CG" sheetId="49" r:id="rId30"/>
    <sheet name="2021-01 FR" sheetId="50" r:id="rId31"/>
    <sheet name="2020-12 CG" sheetId="47" r:id="rId32"/>
    <sheet name="2020-12 FR" sheetId="48" r:id="rId33"/>
    <sheet name="2020-11 CG" sheetId="45" r:id="rId34"/>
    <sheet name="2020-11 FR" sheetId="46" r:id="rId35"/>
    <sheet name="2020-10 CG" sheetId="20" r:id="rId36"/>
    <sheet name="2020-10 FR" sheetId="44" r:id="rId37"/>
    <sheet name="2020-01 CH" sheetId="1" r:id="rId38"/>
    <sheet name="2020-02 CH" sheetId="2" r:id="rId39"/>
    <sheet name="2020-03 CG" sheetId="6" r:id="rId40"/>
    <sheet name="2020-04 CG" sheetId="8" r:id="rId41"/>
    <sheet name="2020-05 CG" sheetId="10" r:id="rId42"/>
    <sheet name="2020-06-CG" sheetId="12" r:id="rId43"/>
    <sheet name="2020-07 CG" sheetId="14" r:id="rId44"/>
    <sheet name="2020-08 CG" sheetId="16" r:id="rId45"/>
    <sheet name="2020-09 CG" sheetId="18" r:id="rId46"/>
    <sheet name="2020-01 FR" sheetId="3" r:id="rId47"/>
    <sheet name="2020-02 FR" sheetId="4" r:id="rId48"/>
    <sheet name="2020-03 FR" sheetId="7" r:id="rId49"/>
    <sheet name="2020-04 FR" sheetId="9" r:id="rId50"/>
    <sheet name="2020-05 FR" sheetId="11" r:id="rId51"/>
    <sheet name="2020-06 FR" sheetId="13" r:id="rId52"/>
    <sheet name="2020-07 FR" sheetId="15" r:id="rId53"/>
    <sheet name="2020-08 FR" sheetId="17" r:id="rId54"/>
    <sheet name="2020-09 FR" sheetId="19" r:id="rId55"/>
  </sheets>
  <externalReferences>
    <externalReference r:id="rId5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5" l="1"/>
  <c r="G45" i="5"/>
  <c r="D45" i="5"/>
  <c r="E45" i="5"/>
  <c r="C45" i="5"/>
  <c r="D134" i="78"/>
  <c r="E134" i="78"/>
  <c r="D135" i="78"/>
  <c r="E135" i="78"/>
  <c r="C134" i="78"/>
  <c r="C135" i="78"/>
  <c r="C136" i="78"/>
  <c r="K132" i="78"/>
  <c r="K131" i="78"/>
  <c r="K130" i="78"/>
  <c r="K129" i="78"/>
  <c r="K126" i="78"/>
  <c r="K125" i="78"/>
  <c r="K124" i="78"/>
  <c r="K123" i="78"/>
  <c r="K122" i="78"/>
  <c r="K119" i="78"/>
  <c r="K118" i="78"/>
  <c r="K117" i="78"/>
  <c r="K116" i="78"/>
  <c r="K115" i="78"/>
  <c r="K113" i="78"/>
  <c r="K111" i="78"/>
  <c r="K110" i="78"/>
  <c r="K109" i="78"/>
  <c r="K108" i="78"/>
  <c r="K107" i="78"/>
  <c r="K106" i="78"/>
  <c r="K105" i="78"/>
  <c r="K104" i="78"/>
  <c r="K103" i="78"/>
  <c r="K102" i="78"/>
  <c r="K100" i="78"/>
  <c r="K98" i="78"/>
  <c r="K97" i="78"/>
  <c r="K96" i="78"/>
  <c r="K95" i="78"/>
  <c r="K94" i="78"/>
  <c r="K93" i="78"/>
  <c r="K92" i="78"/>
  <c r="K91" i="78"/>
  <c r="K90" i="78"/>
  <c r="K89" i="78"/>
  <c r="K88" i="78"/>
  <c r="K87" i="78"/>
  <c r="K86" i="78"/>
  <c r="K85" i="78"/>
  <c r="K84" i="78"/>
  <c r="K83" i="78"/>
  <c r="K82" i="78"/>
  <c r="K81" i="78"/>
  <c r="K80" i="78"/>
  <c r="K79" i="78"/>
  <c r="K78" i="78"/>
  <c r="K77" i="78"/>
  <c r="K75" i="78"/>
  <c r="K73" i="78"/>
  <c r="K72" i="78"/>
  <c r="K66" i="78"/>
  <c r="K65" i="78"/>
  <c r="K64" i="78"/>
  <c r="K63" i="78"/>
  <c r="K61" i="78"/>
  <c r="K60" i="78"/>
  <c r="K59" i="78"/>
  <c r="K58" i="78"/>
  <c r="K55" i="78"/>
  <c r="K54" i="78"/>
  <c r="K53" i="78"/>
  <c r="K52" i="78"/>
  <c r="K51" i="78"/>
  <c r="K50" i="78"/>
  <c r="K48" i="78"/>
  <c r="K47" i="78"/>
  <c r="K46" i="78"/>
  <c r="K45" i="78"/>
  <c r="K44" i="78"/>
  <c r="K43" i="78"/>
  <c r="K38" i="78"/>
  <c r="K36" i="78"/>
  <c r="K34" i="78"/>
  <c r="K32" i="78"/>
  <c r="K30" i="78"/>
  <c r="K29" i="78"/>
  <c r="K28" i="78"/>
  <c r="K27" i="78"/>
  <c r="K25" i="78"/>
  <c r="K24" i="78"/>
  <c r="K23" i="78"/>
  <c r="K20" i="78"/>
  <c r="K19" i="78"/>
  <c r="K17" i="78"/>
  <c r="K14" i="78"/>
  <c r="K13" i="78"/>
  <c r="K12" i="78"/>
  <c r="K11" i="78"/>
  <c r="K9" i="78"/>
  <c r="K8" i="78"/>
  <c r="K7" i="78"/>
  <c r="L92" i="79"/>
  <c r="L91" i="79"/>
  <c r="L90" i="79"/>
  <c r="L89" i="79"/>
  <c r="L88" i="79"/>
  <c r="L87" i="79"/>
  <c r="L86" i="79"/>
  <c r="L82" i="79"/>
  <c r="L81" i="79"/>
  <c r="L78" i="79"/>
  <c r="L76" i="79"/>
  <c r="L75" i="79"/>
  <c r="L74" i="79"/>
  <c r="L68" i="79"/>
  <c r="L67" i="79"/>
  <c r="L66" i="79"/>
  <c r="L65" i="79"/>
  <c r="L64" i="79"/>
  <c r="L63" i="79"/>
  <c r="L62" i="79"/>
  <c r="L61" i="79"/>
  <c r="L58" i="79"/>
  <c r="L57" i="79"/>
  <c r="L56" i="79"/>
  <c r="L53" i="79"/>
  <c r="L52" i="79"/>
  <c r="L47" i="79"/>
  <c r="L46" i="79"/>
  <c r="L45" i="79"/>
  <c r="L44" i="79"/>
  <c r="L41" i="79"/>
  <c r="L40" i="79"/>
  <c r="L38" i="79"/>
  <c r="L37" i="79"/>
  <c r="L36" i="79"/>
  <c r="L32" i="79"/>
  <c r="L31" i="79"/>
  <c r="L29" i="79"/>
  <c r="L28" i="79"/>
  <c r="L27" i="79"/>
  <c r="L26" i="79"/>
  <c r="L24" i="79"/>
  <c r="L22" i="79"/>
  <c r="L21" i="79"/>
  <c r="L20" i="79"/>
  <c r="L19" i="79"/>
  <c r="L17" i="79"/>
  <c r="L14" i="79"/>
  <c r="L13" i="79"/>
  <c r="L12" i="79"/>
  <c r="L11" i="79"/>
  <c r="L10" i="79"/>
  <c r="L9" i="79"/>
  <c r="L7" i="79"/>
  <c r="E95" i="79"/>
  <c r="D95" i="79"/>
  <c r="C95" i="79"/>
  <c r="H44" i="5"/>
  <c r="I44" i="5"/>
  <c r="G44" i="5"/>
  <c r="K125" i="77"/>
  <c r="K123" i="77"/>
  <c r="K122" i="77"/>
  <c r="K120" i="77"/>
  <c r="K119" i="77"/>
  <c r="K118" i="77"/>
  <c r="K117" i="77"/>
  <c r="K113" i="77"/>
  <c r="K112" i="77"/>
  <c r="K110" i="77"/>
  <c r="K109" i="77"/>
  <c r="K108" i="77"/>
  <c r="K106" i="77"/>
  <c r="K105" i="77"/>
  <c r="K104" i="77"/>
  <c r="K103" i="77"/>
  <c r="K99" i="77"/>
  <c r="K98" i="77"/>
  <c r="K97" i="77"/>
  <c r="K94" i="77"/>
  <c r="K93" i="77"/>
  <c r="K91" i="77"/>
  <c r="K90" i="77"/>
  <c r="K89" i="77"/>
  <c r="K86" i="77"/>
  <c r="K84" i="77"/>
  <c r="K83" i="77"/>
  <c r="K81" i="77"/>
  <c r="K79" i="77"/>
  <c r="K75" i="77"/>
  <c r="K74" i="77"/>
  <c r="K72" i="77"/>
  <c r="K71" i="77"/>
  <c r="K70" i="77"/>
  <c r="K69" i="77"/>
  <c r="K68" i="77"/>
  <c r="K67" i="77"/>
  <c r="K66" i="77"/>
  <c r="K65" i="77"/>
  <c r="K64" i="77"/>
  <c r="K63" i="77"/>
  <c r="K62" i="77"/>
  <c r="K59" i="77"/>
  <c r="K58" i="77"/>
  <c r="K57" i="77"/>
  <c r="K56" i="77"/>
  <c r="K54" i="77"/>
  <c r="K53" i="77"/>
  <c r="K50" i="77"/>
  <c r="K49" i="77"/>
  <c r="K47" i="77"/>
  <c r="K46" i="77"/>
  <c r="K45" i="77"/>
  <c r="K44" i="77"/>
  <c r="K43" i="77"/>
  <c r="K41" i="77"/>
  <c r="K39" i="77"/>
  <c r="K38" i="77"/>
  <c r="K37" i="77"/>
  <c r="K36" i="77"/>
  <c r="K35" i="77"/>
  <c r="K34" i="77"/>
  <c r="K33" i="77"/>
  <c r="K30" i="77"/>
  <c r="K29" i="77"/>
  <c r="K28" i="77"/>
  <c r="K27" i="77"/>
  <c r="K26" i="77"/>
  <c r="K25" i="77"/>
  <c r="K23" i="77"/>
  <c r="K22" i="77"/>
  <c r="K20" i="77"/>
  <c r="K19" i="77"/>
  <c r="K17" i="77"/>
  <c r="K16" i="77"/>
  <c r="K15" i="77"/>
  <c r="K13" i="77"/>
  <c r="K9" i="77"/>
  <c r="K8" i="77"/>
  <c r="D188" i="76"/>
  <c r="D44" i="5" s="1"/>
  <c r="D50" i="5" s="1"/>
  <c r="E188" i="76"/>
  <c r="E44" i="5" s="1"/>
  <c r="C188" i="76"/>
  <c r="C44" i="5" s="1"/>
  <c r="D187" i="76"/>
  <c r="A6" i="76"/>
  <c r="B6" i="76"/>
  <c r="F6" i="76"/>
  <c r="H6" i="76"/>
  <c r="I6" i="76"/>
  <c r="A7" i="76"/>
  <c r="B7" i="76"/>
  <c r="D7" i="76"/>
  <c r="F7" i="76"/>
  <c r="H7" i="76"/>
  <c r="I7" i="76"/>
  <c r="A8" i="76"/>
  <c r="B8" i="76"/>
  <c r="F8" i="76"/>
  <c r="H8" i="76"/>
  <c r="I8" i="76"/>
  <c r="A9" i="76"/>
  <c r="B9" i="76"/>
  <c r="F9" i="76"/>
  <c r="H9" i="76"/>
  <c r="I9" i="76"/>
  <c r="A10" i="76"/>
  <c r="B10" i="76"/>
  <c r="F10" i="76"/>
  <c r="H10" i="76"/>
  <c r="I10" i="76"/>
  <c r="A11" i="76"/>
  <c r="B11" i="76"/>
  <c r="F11" i="76"/>
  <c r="H11" i="76"/>
  <c r="I11" i="76"/>
  <c r="A12" i="76"/>
  <c r="B12" i="76"/>
  <c r="F12" i="76"/>
  <c r="H12" i="76"/>
  <c r="I12" i="76"/>
  <c r="A13" i="76"/>
  <c r="B13" i="76"/>
  <c r="F13" i="76"/>
  <c r="H13" i="76"/>
  <c r="I13" i="76"/>
  <c r="A14" i="76"/>
  <c r="B14" i="76"/>
  <c r="F14" i="76"/>
  <c r="H14" i="76"/>
  <c r="I14" i="76"/>
  <c r="A15" i="76"/>
  <c r="B15" i="76"/>
  <c r="F15" i="76"/>
  <c r="H15" i="76"/>
  <c r="I15" i="76"/>
  <c r="A16" i="76"/>
  <c r="B16" i="76"/>
  <c r="F16" i="76"/>
  <c r="H16" i="76"/>
  <c r="I16" i="76"/>
  <c r="A17" i="76"/>
  <c r="B17" i="76"/>
  <c r="F17" i="76"/>
  <c r="H17" i="76"/>
  <c r="I17" i="76"/>
  <c r="A18" i="76"/>
  <c r="B18" i="76"/>
  <c r="F18" i="76"/>
  <c r="H18" i="76"/>
  <c r="I18" i="76"/>
  <c r="A19" i="76"/>
  <c r="B19" i="76"/>
  <c r="F19" i="76"/>
  <c r="H19" i="76"/>
  <c r="I19" i="76"/>
  <c r="A20" i="76"/>
  <c r="B20" i="76"/>
  <c r="F20" i="76"/>
  <c r="H20" i="76"/>
  <c r="I20" i="76"/>
  <c r="A21" i="76"/>
  <c r="B21" i="76"/>
  <c r="F21" i="76"/>
  <c r="H21" i="76"/>
  <c r="I21" i="76"/>
  <c r="A22" i="76"/>
  <c r="B22" i="76"/>
  <c r="F22" i="76"/>
  <c r="H22" i="76"/>
  <c r="I22" i="76"/>
  <c r="A23" i="76"/>
  <c r="B23" i="76"/>
  <c r="F23" i="76"/>
  <c r="H23" i="76"/>
  <c r="I23" i="76"/>
  <c r="A24" i="76"/>
  <c r="B24" i="76"/>
  <c r="F24" i="76"/>
  <c r="H24" i="76"/>
  <c r="I24" i="76"/>
  <c r="A25" i="76"/>
  <c r="B25" i="76"/>
  <c r="D25" i="76"/>
  <c r="F25" i="76"/>
  <c r="H25" i="76"/>
  <c r="I25" i="76"/>
  <c r="A26" i="76"/>
  <c r="B26" i="76"/>
  <c r="D26" i="76"/>
  <c r="F26" i="76"/>
  <c r="H26" i="76"/>
  <c r="I26" i="76"/>
  <c r="A27" i="76"/>
  <c r="B27" i="76"/>
  <c r="D27" i="76"/>
  <c r="F27" i="76"/>
  <c r="H27" i="76"/>
  <c r="I27" i="76"/>
  <c r="A28" i="76"/>
  <c r="B28" i="76"/>
  <c r="D28" i="76"/>
  <c r="F28" i="76"/>
  <c r="H28" i="76"/>
  <c r="I28" i="76"/>
  <c r="A29" i="76"/>
  <c r="B29" i="76"/>
  <c r="D29" i="76"/>
  <c r="F29" i="76"/>
  <c r="H29" i="76"/>
  <c r="I29" i="76"/>
  <c r="A30" i="76"/>
  <c r="B30" i="76"/>
  <c r="F30" i="76"/>
  <c r="H30" i="76"/>
  <c r="I30" i="76"/>
  <c r="A31" i="76"/>
  <c r="B31" i="76"/>
  <c r="F31" i="76"/>
  <c r="H31" i="76"/>
  <c r="I31" i="76"/>
  <c r="A32" i="76"/>
  <c r="B32" i="76"/>
  <c r="F32" i="76"/>
  <c r="H32" i="76"/>
  <c r="I32" i="76"/>
  <c r="A33" i="76"/>
  <c r="B33" i="76"/>
  <c r="F33" i="76"/>
  <c r="H33" i="76"/>
  <c r="I33" i="76"/>
  <c r="A34" i="76"/>
  <c r="B34" i="76"/>
  <c r="F34" i="76"/>
  <c r="H34" i="76"/>
  <c r="I34" i="76"/>
  <c r="A35" i="76"/>
  <c r="B35" i="76"/>
  <c r="F35" i="76"/>
  <c r="H35" i="76"/>
  <c r="I35" i="76"/>
  <c r="A36" i="76"/>
  <c r="B36" i="76"/>
  <c r="F36" i="76"/>
  <c r="H36" i="76"/>
  <c r="I36" i="76"/>
  <c r="A37" i="76"/>
  <c r="B37" i="76"/>
  <c r="F37" i="76"/>
  <c r="H37" i="76"/>
  <c r="I37" i="76"/>
  <c r="A38" i="76"/>
  <c r="B38" i="76"/>
  <c r="F38" i="76"/>
  <c r="H38" i="76"/>
  <c r="I38" i="76"/>
  <c r="A39" i="76"/>
  <c r="B39" i="76"/>
  <c r="D39" i="76"/>
  <c r="F39" i="76"/>
  <c r="H39" i="76"/>
  <c r="I39" i="76"/>
  <c r="A40" i="76"/>
  <c r="B40" i="76"/>
  <c r="D40" i="76"/>
  <c r="F40" i="76"/>
  <c r="H40" i="76"/>
  <c r="I40" i="76"/>
  <c r="A41" i="76"/>
  <c r="B41" i="76"/>
  <c r="D41" i="76"/>
  <c r="F41" i="76"/>
  <c r="H41" i="76"/>
  <c r="I41" i="76"/>
  <c r="A42" i="76"/>
  <c r="B42" i="76"/>
  <c r="D42" i="76"/>
  <c r="F42" i="76"/>
  <c r="H42" i="76"/>
  <c r="I42" i="76"/>
  <c r="A43" i="76"/>
  <c r="B43" i="76"/>
  <c r="D43" i="76"/>
  <c r="F43" i="76"/>
  <c r="H43" i="76"/>
  <c r="I43" i="76"/>
  <c r="A44" i="76"/>
  <c r="B44" i="76"/>
  <c r="D44" i="76"/>
  <c r="F44" i="76"/>
  <c r="H44" i="76"/>
  <c r="I44" i="76"/>
  <c r="A45" i="76"/>
  <c r="B45" i="76"/>
  <c r="D45" i="76"/>
  <c r="F45" i="76"/>
  <c r="H45" i="76"/>
  <c r="I45" i="76"/>
  <c r="A46" i="76"/>
  <c r="B46" i="76"/>
  <c r="F46" i="76"/>
  <c r="H46" i="76"/>
  <c r="I46" i="76"/>
  <c r="A47" i="76"/>
  <c r="B47" i="76"/>
  <c r="F47" i="76"/>
  <c r="H47" i="76"/>
  <c r="I47" i="76"/>
  <c r="A48" i="76"/>
  <c r="B48" i="76"/>
  <c r="F48" i="76"/>
  <c r="H48" i="76"/>
  <c r="I48" i="76"/>
  <c r="A49" i="76"/>
  <c r="B49" i="76"/>
  <c r="F49" i="76"/>
  <c r="H49" i="76"/>
  <c r="I49" i="76"/>
  <c r="A50" i="76"/>
  <c r="B50" i="76"/>
  <c r="F50" i="76"/>
  <c r="H50" i="76"/>
  <c r="I50" i="76"/>
  <c r="A51" i="76"/>
  <c r="B51" i="76"/>
  <c r="F51" i="76"/>
  <c r="H51" i="76"/>
  <c r="I51" i="76"/>
  <c r="A52" i="76"/>
  <c r="B52" i="76"/>
  <c r="F52" i="76"/>
  <c r="H52" i="76"/>
  <c r="I52" i="76"/>
  <c r="A53" i="76"/>
  <c r="B53" i="76"/>
  <c r="F53" i="76"/>
  <c r="H53" i="76"/>
  <c r="I53" i="76"/>
  <c r="A54" i="76"/>
  <c r="B54" i="76"/>
  <c r="F54" i="76"/>
  <c r="H54" i="76"/>
  <c r="I54" i="76"/>
  <c r="A55" i="76"/>
  <c r="B55" i="76"/>
  <c r="F55" i="76"/>
  <c r="H55" i="76"/>
  <c r="I55" i="76"/>
  <c r="A56" i="76"/>
  <c r="B56" i="76"/>
  <c r="F56" i="76"/>
  <c r="H56" i="76"/>
  <c r="I56" i="76"/>
  <c r="A57" i="76"/>
  <c r="B57" i="76"/>
  <c r="F57" i="76"/>
  <c r="H57" i="76"/>
  <c r="I57" i="76"/>
  <c r="A58" i="76"/>
  <c r="B58" i="76"/>
  <c r="F58" i="76"/>
  <c r="H58" i="76"/>
  <c r="I58" i="76"/>
  <c r="A59" i="76"/>
  <c r="B59" i="76"/>
  <c r="F59" i="76"/>
  <c r="H59" i="76"/>
  <c r="I59" i="76"/>
  <c r="A60" i="76"/>
  <c r="B60" i="76"/>
  <c r="F60" i="76"/>
  <c r="H60" i="76"/>
  <c r="I60" i="76"/>
  <c r="A61" i="76"/>
  <c r="B61" i="76"/>
  <c r="F61" i="76"/>
  <c r="H61" i="76"/>
  <c r="I61" i="76"/>
  <c r="A62" i="76"/>
  <c r="B62" i="76"/>
  <c r="F62" i="76"/>
  <c r="H62" i="76"/>
  <c r="I62" i="76"/>
  <c r="A63" i="76"/>
  <c r="B63" i="76"/>
  <c r="F63" i="76"/>
  <c r="H63" i="76"/>
  <c r="I63" i="76"/>
  <c r="A64" i="76"/>
  <c r="B64" i="76"/>
  <c r="F64" i="76"/>
  <c r="H64" i="76"/>
  <c r="I64" i="76"/>
  <c r="A65" i="76"/>
  <c r="B65" i="76"/>
  <c r="F65" i="76"/>
  <c r="H65" i="76"/>
  <c r="I65" i="76"/>
  <c r="A66" i="76"/>
  <c r="B66" i="76"/>
  <c r="F66" i="76"/>
  <c r="H66" i="76"/>
  <c r="I66" i="76"/>
  <c r="A67" i="76"/>
  <c r="B67" i="76"/>
  <c r="F67" i="76"/>
  <c r="H67" i="76"/>
  <c r="I67" i="76"/>
  <c r="A68" i="76"/>
  <c r="B68" i="76"/>
  <c r="F68" i="76"/>
  <c r="H68" i="76"/>
  <c r="I68" i="76"/>
  <c r="A69" i="76"/>
  <c r="B69" i="76"/>
  <c r="F69" i="76"/>
  <c r="H69" i="76"/>
  <c r="I69" i="76"/>
  <c r="A70" i="76"/>
  <c r="B70" i="76"/>
  <c r="F70" i="76"/>
  <c r="H70" i="76"/>
  <c r="I70" i="76"/>
  <c r="A71" i="76"/>
  <c r="B71" i="76"/>
  <c r="F71" i="76"/>
  <c r="H71" i="76"/>
  <c r="I71" i="76"/>
  <c r="A72" i="76"/>
  <c r="B72" i="76"/>
  <c r="F72" i="76"/>
  <c r="H72" i="76"/>
  <c r="I72" i="76"/>
  <c r="A73" i="76"/>
  <c r="B73" i="76"/>
  <c r="F73" i="76"/>
  <c r="H73" i="76"/>
  <c r="I73" i="76"/>
  <c r="A74" i="76"/>
  <c r="B74" i="76"/>
  <c r="F74" i="76"/>
  <c r="H74" i="76"/>
  <c r="I74" i="76"/>
  <c r="A75" i="76"/>
  <c r="B75" i="76"/>
  <c r="F75" i="76"/>
  <c r="H75" i="76"/>
  <c r="I75" i="76"/>
  <c r="A76" i="76"/>
  <c r="B76" i="76"/>
  <c r="F76" i="76"/>
  <c r="H76" i="76"/>
  <c r="I76" i="76"/>
  <c r="A77" i="76"/>
  <c r="B77" i="76"/>
  <c r="F77" i="76"/>
  <c r="H77" i="76"/>
  <c r="I77" i="76"/>
  <c r="A78" i="76"/>
  <c r="B78" i="76"/>
  <c r="F78" i="76"/>
  <c r="H78" i="76"/>
  <c r="I78" i="76"/>
  <c r="A79" i="76"/>
  <c r="B79" i="76"/>
  <c r="F79" i="76"/>
  <c r="H79" i="76"/>
  <c r="I79" i="76"/>
  <c r="A80" i="76"/>
  <c r="B80" i="76"/>
  <c r="F80" i="76"/>
  <c r="H80" i="76"/>
  <c r="I80" i="76"/>
  <c r="A81" i="76"/>
  <c r="B81" i="76"/>
  <c r="F81" i="76"/>
  <c r="H81" i="76"/>
  <c r="I81" i="76"/>
  <c r="A82" i="76"/>
  <c r="B82" i="76"/>
  <c r="F82" i="76"/>
  <c r="H82" i="76"/>
  <c r="I82" i="76"/>
  <c r="A83" i="76"/>
  <c r="B83" i="76"/>
  <c r="F83" i="76"/>
  <c r="H83" i="76"/>
  <c r="I83" i="76"/>
  <c r="A84" i="76"/>
  <c r="B84" i="76"/>
  <c r="F84" i="76"/>
  <c r="H84" i="76"/>
  <c r="I84" i="76"/>
  <c r="A85" i="76"/>
  <c r="B85" i="76"/>
  <c r="F85" i="76"/>
  <c r="H85" i="76"/>
  <c r="I85" i="76"/>
  <c r="A86" i="76"/>
  <c r="B86" i="76"/>
  <c r="F86" i="76"/>
  <c r="H86" i="76"/>
  <c r="I86" i="76"/>
  <c r="A87" i="76"/>
  <c r="B87" i="76"/>
  <c r="F87" i="76"/>
  <c r="H87" i="76"/>
  <c r="I87" i="76"/>
  <c r="A88" i="76"/>
  <c r="B88" i="76"/>
  <c r="F88" i="76"/>
  <c r="H88" i="76"/>
  <c r="I88" i="76"/>
  <c r="A89" i="76"/>
  <c r="B89" i="76"/>
  <c r="F89" i="76"/>
  <c r="H89" i="76"/>
  <c r="I89" i="76"/>
  <c r="A90" i="76"/>
  <c r="B90" i="76"/>
  <c r="F90" i="76"/>
  <c r="H90" i="76"/>
  <c r="I90" i="76"/>
  <c r="A91" i="76"/>
  <c r="B91" i="76"/>
  <c r="F91" i="76"/>
  <c r="H91" i="76"/>
  <c r="I91" i="76"/>
  <c r="A92" i="76"/>
  <c r="B92" i="76"/>
  <c r="F92" i="76"/>
  <c r="H92" i="76"/>
  <c r="I92" i="76"/>
  <c r="A93" i="76"/>
  <c r="B93" i="76"/>
  <c r="F93" i="76"/>
  <c r="H93" i="76"/>
  <c r="I93" i="76"/>
  <c r="A94" i="76"/>
  <c r="B94" i="76"/>
  <c r="F94" i="76"/>
  <c r="H94" i="76"/>
  <c r="I94" i="76"/>
  <c r="A95" i="76"/>
  <c r="B95" i="76"/>
  <c r="F95" i="76"/>
  <c r="H95" i="76"/>
  <c r="I95" i="76"/>
  <c r="A96" i="76"/>
  <c r="B96" i="76"/>
  <c r="F96" i="76"/>
  <c r="H96" i="76"/>
  <c r="I96" i="76"/>
  <c r="A97" i="76"/>
  <c r="B97" i="76"/>
  <c r="F97" i="76"/>
  <c r="H97" i="76"/>
  <c r="I97" i="76"/>
  <c r="A98" i="76"/>
  <c r="B98" i="76"/>
  <c r="F98" i="76"/>
  <c r="H98" i="76"/>
  <c r="I98" i="76"/>
  <c r="A99" i="76"/>
  <c r="B99" i="76"/>
  <c r="F99" i="76"/>
  <c r="H99" i="76"/>
  <c r="I99" i="76"/>
  <c r="A100" i="76"/>
  <c r="B100" i="76"/>
  <c r="F100" i="76"/>
  <c r="H100" i="76"/>
  <c r="I100" i="76"/>
  <c r="A101" i="76"/>
  <c r="B101" i="76"/>
  <c r="F101" i="76"/>
  <c r="H101" i="76"/>
  <c r="I101" i="76"/>
  <c r="A102" i="76"/>
  <c r="B102" i="76"/>
  <c r="F102" i="76"/>
  <c r="H102" i="76"/>
  <c r="I102" i="76"/>
  <c r="A103" i="76"/>
  <c r="B103" i="76"/>
  <c r="F103" i="76"/>
  <c r="H103" i="76"/>
  <c r="I103" i="76"/>
  <c r="A104" i="76"/>
  <c r="B104" i="76"/>
  <c r="F104" i="76"/>
  <c r="H104" i="76"/>
  <c r="I104" i="76"/>
  <c r="A105" i="76"/>
  <c r="B105" i="76"/>
  <c r="D105" i="76"/>
  <c r="F105" i="76"/>
  <c r="H105" i="76"/>
  <c r="I105" i="76"/>
  <c r="A106" i="76"/>
  <c r="B106" i="76"/>
  <c r="D106" i="76"/>
  <c r="F106" i="76"/>
  <c r="H106" i="76"/>
  <c r="I106" i="76"/>
  <c r="A107" i="76"/>
  <c r="B107" i="76"/>
  <c r="D107" i="76"/>
  <c r="F107" i="76"/>
  <c r="H107" i="76"/>
  <c r="I107" i="76"/>
  <c r="A108" i="76"/>
  <c r="B108" i="76"/>
  <c r="D108" i="76"/>
  <c r="F108" i="76"/>
  <c r="H108" i="76"/>
  <c r="I108" i="76"/>
  <c r="A109" i="76"/>
  <c r="B109" i="76"/>
  <c r="D109" i="76"/>
  <c r="F109" i="76"/>
  <c r="H109" i="76"/>
  <c r="I109" i="76"/>
  <c r="A110" i="76"/>
  <c r="B110" i="76"/>
  <c r="D110" i="76"/>
  <c r="F110" i="76"/>
  <c r="H110" i="76"/>
  <c r="I110" i="76"/>
  <c r="A111" i="76"/>
  <c r="B111" i="76"/>
  <c r="D111" i="76"/>
  <c r="F111" i="76"/>
  <c r="H111" i="76"/>
  <c r="I111" i="76"/>
  <c r="A112" i="76"/>
  <c r="B112" i="76"/>
  <c r="D112" i="76"/>
  <c r="F112" i="76"/>
  <c r="H112" i="76"/>
  <c r="I112" i="76"/>
  <c r="A113" i="76"/>
  <c r="B113" i="76"/>
  <c r="D113" i="76"/>
  <c r="F113" i="76"/>
  <c r="H113" i="76"/>
  <c r="I113" i="76"/>
  <c r="A114" i="76"/>
  <c r="B114" i="76"/>
  <c r="D114" i="76"/>
  <c r="F114" i="76"/>
  <c r="H114" i="76"/>
  <c r="I114" i="76"/>
  <c r="A115" i="76"/>
  <c r="B115" i="76"/>
  <c r="D115" i="76"/>
  <c r="F115" i="76"/>
  <c r="H115" i="76"/>
  <c r="I115" i="76"/>
  <c r="A116" i="76"/>
  <c r="B116" i="76"/>
  <c r="D116" i="76"/>
  <c r="F116" i="76"/>
  <c r="H116" i="76"/>
  <c r="I116" i="76"/>
  <c r="A117" i="76"/>
  <c r="B117" i="76"/>
  <c r="D117" i="76"/>
  <c r="F117" i="76"/>
  <c r="H117" i="76"/>
  <c r="I117" i="76"/>
  <c r="A118" i="76"/>
  <c r="B118" i="76"/>
  <c r="D118" i="76"/>
  <c r="F118" i="76"/>
  <c r="H118" i="76"/>
  <c r="I118" i="76"/>
  <c r="A119" i="76"/>
  <c r="B119" i="76"/>
  <c r="D119" i="76"/>
  <c r="F119" i="76"/>
  <c r="H119" i="76"/>
  <c r="I119" i="76"/>
  <c r="A120" i="76"/>
  <c r="B120" i="76"/>
  <c r="D120" i="76"/>
  <c r="F120" i="76"/>
  <c r="H120" i="76"/>
  <c r="I120" i="76"/>
  <c r="A121" i="76"/>
  <c r="B121" i="76"/>
  <c r="D121" i="76"/>
  <c r="F121" i="76"/>
  <c r="H121" i="76"/>
  <c r="I121" i="76"/>
  <c r="A122" i="76"/>
  <c r="B122" i="76"/>
  <c r="D122" i="76"/>
  <c r="F122" i="76"/>
  <c r="H122" i="76"/>
  <c r="I122" i="76"/>
  <c r="A123" i="76"/>
  <c r="B123" i="76"/>
  <c r="D123" i="76"/>
  <c r="F123" i="76"/>
  <c r="H123" i="76"/>
  <c r="I123" i="76"/>
  <c r="A124" i="76"/>
  <c r="B124" i="76"/>
  <c r="D124" i="76"/>
  <c r="F124" i="76"/>
  <c r="H124" i="76"/>
  <c r="I124" i="76"/>
  <c r="A125" i="76"/>
  <c r="B125" i="76"/>
  <c r="D125" i="76"/>
  <c r="F125" i="76"/>
  <c r="H125" i="76"/>
  <c r="I125" i="76"/>
  <c r="A126" i="76"/>
  <c r="B126" i="76"/>
  <c r="D126" i="76"/>
  <c r="F126" i="76"/>
  <c r="H126" i="76"/>
  <c r="I126" i="76"/>
  <c r="A127" i="76"/>
  <c r="B127" i="76"/>
  <c r="D127" i="76"/>
  <c r="F127" i="76"/>
  <c r="H127" i="76"/>
  <c r="I127" i="76"/>
  <c r="A128" i="76"/>
  <c r="B128" i="76"/>
  <c r="D128" i="76"/>
  <c r="F128" i="76"/>
  <c r="H128" i="76"/>
  <c r="I128" i="76"/>
  <c r="A129" i="76"/>
  <c r="B129" i="76"/>
  <c r="D129" i="76"/>
  <c r="F129" i="76"/>
  <c r="H129" i="76"/>
  <c r="I129" i="76"/>
  <c r="A130" i="76"/>
  <c r="B130" i="76"/>
  <c r="F130" i="76"/>
  <c r="H130" i="76"/>
  <c r="I130" i="76"/>
  <c r="A131" i="76"/>
  <c r="B131" i="76"/>
  <c r="E131" i="76"/>
  <c r="F131" i="76"/>
  <c r="H131" i="76"/>
  <c r="I131" i="76"/>
  <c r="A132" i="76"/>
  <c r="B132" i="76"/>
  <c r="F132" i="76"/>
  <c r="H132" i="76"/>
  <c r="I132" i="76"/>
  <c r="A133" i="76"/>
  <c r="B133" i="76"/>
  <c r="F133" i="76"/>
  <c r="H133" i="76"/>
  <c r="I133" i="76"/>
  <c r="A134" i="76"/>
  <c r="B134" i="76"/>
  <c r="F134" i="76"/>
  <c r="H134" i="76"/>
  <c r="I134" i="76"/>
  <c r="A135" i="76"/>
  <c r="B135" i="76"/>
  <c r="F135" i="76"/>
  <c r="H135" i="76"/>
  <c r="I135" i="76"/>
  <c r="A136" i="76"/>
  <c r="B136" i="76"/>
  <c r="F136" i="76"/>
  <c r="H136" i="76"/>
  <c r="I136" i="76"/>
  <c r="A137" i="76"/>
  <c r="B137" i="76"/>
  <c r="F137" i="76"/>
  <c r="H137" i="76"/>
  <c r="I137" i="76"/>
  <c r="A138" i="76"/>
  <c r="B138" i="76"/>
  <c r="D138" i="76"/>
  <c r="F138" i="76"/>
  <c r="H138" i="76"/>
  <c r="I138" i="76"/>
  <c r="A139" i="76"/>
  <c r="B139" i="76"/>
  <c r="D139" i="76"/>
  <c r="F139" i="76"/>
  <c r="H139" i="76"/>
  <c r="I139" i="76"/>
  <c r="A140" i="76"/>
  <c r="B140" i="76"/>
  <c r="F140" i="76"/>
  <c r="H140" i="76"/>
  <c r="I140" i="76"/>
  <c r="A141" i="76"/>
  <c r="B141" i="76"/>
  <c r="F141" i="76"/>
  <c r="H141" i="76"/>
  <c r="I141" i="76"/>
  <c r="A142" i="76"/>
  <c r="B142" i="76"/>
  <c r="F142" i="76"/>
  <c r="H142" i="76"/>
  <c r="I142" i="76"/>
  <c r="A143" i="76"/>
  <c r="B143" i="76"/>
  <c r="F143" i="76"/>
  <c r="H143" i="76"/>
  <c r="I143" i="76"/>
  <c r="A144" i="76"/>
  <c r="B144" i="76"/>
  <c r="F144" i="76"/>
  <c r="H144" i="76"/>
  <c r="I144" i="76"/>
  <c r="A145" i="76"/>
  <c r="B145" i="76"/>
  <c r="F145" i="76"/>
  <c r="H145" i="76"/>
  <c r="I145" i="76"/>
  <c r="A146" i="76"/>
  <c r="B146" i="76"/>
  <c r="F146" i="76"/>
  <c r="H146" i="76"/>
  <c r="I146" i="76"/>
  <c r="A147" i="76"/>
  <c r="B147" i="76"/>
  <c r="F147" i="76"/>
  <c r="H147" i="76"/>
  <c r="I147" i="76"/>
  <c r="A148" i="76"/>
  <c r="B148" i="76"/>
  <c r="F148" i="76"/>
  <c r="H148" i="76"/>
  <c r="I148" i="76"/>
  <c r="A149" i="76"/>
  <c r="B149" i="76"/>
  <c r="F149" i="76"/>
  <c r="H149" i="76"/>
  <c r="I149" i="76"/>
  <c r="A150" i="76"/>
  <c r="B150" i="76"/>
  <c r="F150" i="76"/>
  <c r="H150" i="76"/>
  <c r="I150" i="76"/>
  <c r="A151" i="76"/>
  <c r="B151" i="76"/>
  <c r="F151" i="76"/>
  <c r="H151" i="76"/>
  <c r="I151" i="76"/>
  <c r="A152" i="76"/>
  <c r="B152" i="76"/>
  <c r="F152" i="76"/>
  <c r="H152" i="76"/>
  <c r="I152" i="76"/>
  <c r="A153" i="76"/>
  <c r="B153" i="76"/>
  <c r="F153" i="76"/>
  <c r="H153" i="76"/>
  <c r="I153" i="76"/>
  <c r="A154" i="76"/>
  <c r="B154" i="76"/>
  <c r="F154" i="76"/>
  <c r="H154" i="76"/>
  <c r="I154" i="76"/>
  <c r="A155" i="76"/>
  <c r="B155" i="76"/>
  <c r="F155" i="76"/>
  <c r="H155" i="76"/>
  <c r="I155" i="76"/>
  <c r="A156" i="76"/>
  <c r="B156" i="76"/>
  <c r="F156" i="76"/>
  <c r="H156" i="76"/>
  <c r="I156" i="76"/>
  <c r="A157" i="76"/>
  <c r="B157" i="76"/>
  <c r="F157" i="76"/>
  <c r="H157" i="76"/>
  <c r="I157" i="76"/>
  <c r="A158" i="76"/>
  <c r="B158" i="76"/>
  <c r="F158" i="76"/>
  <c r="H158" i="76"/>
  <c r="I158" i="76"/>
  <c r="A159" i="76"/>
  <c r="B159" i="76"/>
  <c r="F159" i="76"/>
  <c r="H159" i="76"/>
  <c r="I159" i="76"/>
  <c r="A160" i="76"/>
  <c r="B160" i="76"/>
  <c r="F160" i="76"/>
  <c r="H160" i="76"/>
  <c r="I160" i="76"/>
  <c r="A161" i="76"/>
  <c r="B161" i="76"/>
  <c r="F161" i="76"/>
  <c r="H161" i="76"/>
  <c r="I161" i="76"/>
  <c r="A162" i="76"/>
  <c r="B162" i="76"/>
  <c r="F162" i="76"/>
  <c r="H162" i="76"/>
  <c r="I162" i="76"/>
  <c r="A163" i="76"/>
  <c r="B163" i="76"/>
  <c r="F163" i="76"/>
  <c r="H163" i="76"/>
  <c r="I163" i="76"/>
  <c r="A164" i="76"/>
  <c r="B164" i="76"/>
  <c r="F164" i="76"/>
  <c r="H164" i="76"/>
  <c r="I164" i="76"/>
  <c r="A165" i="76"/>
  <c r="B165" i="76"/>
  <c r="F165" i="76"/>
  <c r="H165" i="76"/>
  <c r="I165" i="76"/>
  <c r="A166" i="76"/>
  <c r="B166" i="76"/>
  <c r="F166" i="76"/>
  <c r="H166" i="76"/>
  <c r="I166" i="76"/>
  <c r="A167" i="76"/>
  <c r="B167" i="76"/>
  <c r="F167" i="76"/>
  <c r="H167" i="76"/>
  <c r="I167" i="76"/>
  <c r="A168" i="76"/>
  <c r="B168" i="76"/>
  <c r="F168" i="76"/>
  <c r="H168" i="76"/>
  <c r="I168" i="76"/>
  <c r="A169" i="76"/>
  <c r="B169" i="76"/>
  <c r="F169" i="76"/>
  <c r="H169" i="76"/>
  <c r="I169" i="76"/>
  <c r="A170" i="76"/>
  <c r="B170" i="76"/>
  <c r="F170" i="76"/>
  <c r="H170" i="76"/>
  <c r="I170" i="76"/>
  <c r="A171" i="76"/>
  <c r="B171" i="76"/>
  <c r="F171" i="76"/>
  <c r="H171" i="76"/>
  <c r="I171" i="76"/>
  <c r="A172" i="76"/>
  <c r="B172" i="76"/>
  <c r="F172" i="76"/>
  <c r="H172" i="76"/>
  <c r="I172" i="76"/>
  <c r="A173" i="76"/>
  <c r="B173" i="76"/>
  <c r="D173" i="76"/>
  <c r="F173" i="76"/>
  <c r="H173" i="76"/>
  <c r="I173" i="76"/>
  <c r="A174" i="76"/>
  <c r="B174" i="76"/>
  <c r="F174" i="76"/>
  <c r="H174" i="76"/>
  <c r="I174" i="76"/>
  <c r="A175" i="76"/>
  <c r="B175" i="76"/>
  <c r="F175" i="76"/>
  <c r="H175" i="76"/>
  <c r="I175" i="76"/>
  <c r="A176" i="76"/>
  <c r="B176" i="76"/>
  <c r="F176" i="76"/>
  <c r="H176" i="76"/>
  <c r="I176" i="76"/>
  <c r="A177" i="76"/>
  <c r="B177" i="76"/>
  <c r="F177" i="76"/>
  <c r="H177" i="76"/>
  <c r="I177" i="76"/>
  <c r="A178" i="76"/>
  <c r="B178" i="76"/>
  <c r="F178" i="76"/>
  <c r="H178" i="76"/>
  <c r="I178" i="76"/>
  <c r="A179" i="76"/>
  <c r="B179" i="76"/>
  <c r="F179" i="76"/>
  <c r="H179" i="76"/>
  <c r="I179" i="76"/>
  <c r="A180" i="76"/>
  <c r="B180" i="76"/>
  <c r="F180" i="76"/>
  <c r="H180" i="76"/>
  <c r="I180" i="76"/>
  <c r="A181" i="76"/>
  <c r="B181" i="76"/>
  <c r="F181" i="76"/>
  <c r="H181" i="76"/>
  <c r="I181" i="76"/>
  <c r="A182" i="76"/>
  <c r="B182" i="76"/>
  <c r="F182" i="76"/>
  <c r="H182" i="76"/>
  <c r="I182" i="76"/>
  <c r="A183" i="76"/>
  <c r="B183" i="76"/>
  <c r="F183" i="76"/>
  <c r="H183" i="76"/>
  <c r="I183" i="76"/>
  <c r="A184" i="76"/>
  <c r="B184" i="76"/>
  <c r="F184" i="76"/>
  <c r="H184" i="76"/>
  <c r="I184" i="76"/>
  <c r="E128" i="77"/>
  <c r="D128" i="77"/>
  <c r="C128" i="77"/>
  <c r="E43" i="5"/>
  <c r="D43" i="5"/>
  <c r="C43" i="5"/>
  <c r="K169" i="74"/>
  <c r="K168" i="74"/>
  <c r="K167" i="74"/>
  <c r="K166" i="74"/>
  <c r="K165" i="74"/>
  <c r="K164" i="74"/>
  <c r="K163" i="74"/>
  <c r="K162" i="74"/>
  <c r="K161" i="74"/>
  <c r="K160" i="74"/>
  <c r="K159" i="74"/>
  <c r="K156" i="74"/>
  <c r="K152" i="74"/>
  <c r="K151" i="74"/>
  <c r="K149" i="74"/>
  <c r="K148" i="74"/>
  <c r="K147" i="74"/>
  <c r="K146" i="74"/>
  <c r="K145" i="74"/>
  <c r="K143" i="74"/>
  <c r="K141" i="74"/>
  <c r="K140" i="74"/>
  <c r="K138" i="74"/>
  <c r="K137" i="74"/>
  <c r="K136" i="74"/>
  <c r="K135" i="74"/>
  <c r="K133" i="74"/>
  <c r="K131" i="74"/>
  <c r="K130" i="74"/>
  <c r="K129" i="74"/>
  <c r="K128" i="74"/>
  <c r="K127" i="74"/>
  <c r="K126" i="74"/>
  <c r="K125" i="74"/>
  <c r="K124" i="74"/>
  <c r="K123" i="74"/>
  <c r="K117" i="74"/>
  <c r="K116" i="74"/>
  <c r="K115" i="74"/>
  <c r="K113" i="74"/>
  <c r="K112" i="74"/>
  <c r="K111" i="74"/>
  <c r="K110" i="74"/>
  <c r="K109" i="74"/>
  <c r="K105" i="74"/>
  <c r="K104" i="74"/>
  <c r="K103" i="74"/>
  <c r="K102" i="74"/>
  <c r="K101" i="74"/>
  <c r="K99" i="74"/>
  <c r="K98" i="74"/>
  <c r="K96" i="74"/>
  <c r="K95" i="74"/>
  <c r="K94" i="74"/>
  <c r="K93" i="74"/>
  <c r="K92" i="74"/>
  <c r="K90" i="74"/>
  <c r="K89" i="74"/>
  <c r="K88" i="74"/>
  <c r="K84" i="74"/>
  <c r="K82" i="74"/>
  <c r="K81" i="74"/>
  <c r="K80" i="74"/>
  <c r="K79" i="74"/>
  <c r="K78" i="74"/>
  <c r="K77" i="74"/>
  <c r="K75" i="74"/>
  <c r="K74" i="74"/>
  <c r="K71" i="74"/>
  <c r="K70" i="74"/>
  <c r="K69" i="74"/>
  <c r="K66" i="74"/>
  <c r="K65" i="74"/>
  <c r="K64" i="74"/>
  <c r="K63" i="74"/>
  <c r="K61" i="74"/>
  <c r="K59" i="74"/>
  <c r="K58" i="74"/>
  <c r="K57" i="74"/>
  <c r="K53" i="74"/>
  <c r="K51" i="74"/>
  <c r="K50" i="74"/>
  <c r="K49" i="74"/>
  <c r="K47" i="74"/>
  <c r="K46" i="74"/>
  <c r="K45" i="74"/>
  <c r="K42" i="74"/>
  <c r="K41" i="74"/>
  <c r="K37" i="74"/>
  <c r="K36" i="74"/>
  <c r="K35" i="74"/>
  <c r="K34" i="74"/>
  <c r="K32" i="74"/>
  <c r="K30" i="74"/>
  <c r="K29" i="74"/>
  <c r="K28" i="74"/>
  <c r="K27" i="74"/>
  <c r="K23" i="74"/>
  <c r="K22" i="74"/>
  <c r="K21" i="74"/>
  <c r="K20" i="74"/>
  <c r="K19" i="74"/>
  <c r="K18" i="74"/>
  <c r="K17" i="74"/>
  <c r="K16" i="74"/>
  <c r="K15" i="74"/>
  <c r="K14" i="74"/>
  <c r="K13" i="74"/>
  <c r="K12" i="74"/>
  <c r="K10" i="74"/>
  <c r="K9" i="74"/>
  <c r="K8" i="74"/>
  <c r="K7" i="74"/>
  <c r="K6" i="74"/>
  <c r="H43" i="5"/>
  <c r="H50" i="5" s="1"/>
  <c r="G43" i="5"/>
  <c r="K116" i="75"/>
  <c r="K115" i="75"/>
  <c r="K114" i="75"/>
  <c r="K113" i="75"/>
  <c r="K112" i="75"/>
  <c r="K111" i="75"/>
  <c r="K110" i="75"/>
  <c r="K109" i="75"/>
  <c r="K108" i="75"/>
  <c r="K107" i="75"/>
  <c r="K106" i="75"/>
  <c r="K104" i="75"/>
  <c r="K103" i="75"/>
  <c r="K102" i="75"/>
  <c r="K101" i="75"/>
  <c r="K100" i="75"/>
  <c r="K99" i="75"/>
  <c r="K98" i="75"/>
  <c r="K97" i="75"/>
  <c r="K92" i="75"/>
  <c r="K91" i="75"/>
  <c r="K90" i="75"/>
  <c r="K88" i="75"/>
  <c r="K84" i="75"/>
  <c r="K83" i="75"/>
  <c r="K82" i="75"/>
  <c r="K80" i="75"/>
  <c r="K79" i="75"/>
  <c r="K78" i="75"/>
  <c r="K75" i="75"/>
  <c r="K74" i="75"/>
  <c r="K72" i="75"/>
  <c r="K71" i="75"/>
  <c r="K70" i="75"/>
  <c r="K69" i="75"/>
  <c r="K64" i="75"/>
  <c r="K63" i="75"/>
  <c r="K62" i="75"/>
  <c r="K61" i="75"/>
  <c r="K60" i="75"/>
  <c r="K59" i="75"/>
  <c r="K58" i="75"/>
  <c r="K57" i="75"/>
  <c r="K54" i="75"/>
  <c r="K53" i="75"/>
  <c r="K52" i="75"/>
  <c r="K51" i="75"/>
  <c r="K50" i="75"/>
  <c r="K48" i="75"/>
  <c r="K43" i="75"/>
  <c r="K42" i="75"/>
  <c r="K41" i="75"/>
  <c r="K40" i="75"/>
  <c r="K35" i="75"/>
  <c r="K34" i="75"/>
  <c r="K33" i="75"/>
  <c r="K30" i="75"/>
  <c r="K29" i="75"/>
  <c r="K28" i="75"/>
  <c r="K25" i="75"/>
  <c r="K22" i="75"/>
  <c r="K21" i="75"/>
  <c r="K20" i="75"/>
  <c r="K19" i="75"/>
  <c r="K18" i="75"/>
  <c r="K17" i="75"/>
  <c r="K16" i="75"/>
  <c r="K14" i="75"/>
  <c r="K13" i="75"/>
  <c r="K12" i="75"/>
  <c r="K11" i="75"/>
  <c r="K10" i="75"/>
  <c r="K9" i="75"/>
  <c r="K8" i="75"/>
  <c r="K7" i="75"/>
  <c r="E120" i="75"/>
  <c r="D120" i="75"/>
  <c r="C120" i="75"/>
  <c r="E175" i="74"/>
  <c r="D175" i="74"/>
  <c r="C175" i="74"/>
  <c r="D174" i="74"/>
  <c r="C174" i="74"/>
  <c r="D35" i="5"/>
  <c r="E35" i="5"/>
  <c r="C35" i="5"/>
  <c r="K67" i="73"/>
  <c r="K66" i="73"/>
  <c r="K65" i="73"/>
  <c r="K64" i="73"/>
  <c r="K62" i="73"/>
  <c r="K61" i="73"/>
  <c r="K60" i="73"/>
  <c r="K59" i="73"/>
  <c r="K58" i="73"/>
  <c r="K55" i="73"/>
  <c r="K54" i="73"/>
  <c r="K53" i="73"/>
  <c r="K52" i="73"/>
  <c r="K51" i="73"/>
  <c r="K50" i="73"/>
  <c r="K49" i="73"/>
  <c r="K48" i="73"/>
  <c r="K45" i="73"/>
  <c r="K44" i="73"/>
  <c r="K43" i="73"/>
  <c r="K42" i="73"/>
  <c r="K41" i="73"/>
  <c r="K40" i="73"/>
  <c r="K39" i="73"/>
  <c r="K37" i="73"/>
  <c r="K35" i="73"/>
  <c r="K32" i="73"/>
  <c r="K30" i="73"/>
  <c r="K29" i="73"/>
  <c r="K28" i="73"/>
  <c r="K27" i="73"/>
  <c r="K26" i="73"/>
  <c r="K24" i="73"/>
  <c r="K22" i="73"/>
  <c r="K20" i="73"/>
  <c r="K19" i="73"/>
  <c r="K18" i="73"/>
  <c r="K17" i="73"/>
  <c r="K16" i="73"/>
  <c r="K15" i="73"/>
  <c r="K14" i="73"/>
  <c r="K13" i="73"/>
  <c r="K12" i="73"/>
  <c r="K11" i="73"/>
  <c r="K8" i="73"/>
  <c r="K7" i="73"/>
  <c r="K57" i="71"/>
  <c r="K56" i="71"/>
  <c r="K52" i="71"/>
  <c r="K49" i="71"/>
  <c r="K48" i="71"/>
  <c r="K47" i="71"/>
  <c r="K44" i="71"/>
  <c r="K42" i="71"/>
  <c r="K41" i="71"/>
  <c r="K40" i="71"/>
  <c r="K39" i="71"/>
  <c r="K38" i="71"/>
  <c r="K37" i="71"/>
  <c r="K32" i="71"/>
  <c r="K31" i="71"/>
  <c r="K30" i="71"/>
  <c r="K27" i="71"/>
  <c r="K26" i="71"/>
  <c r="K25" i="71"/>
  <c r="K24" i="71"/>
  <c r="K23" i="71"/>
  <c r="K22" i="71"/>
  <c r="K21" i="71"/>
  <c r="K20" i="71"/>
  <c r="K18" i="71"/>
  <c r="K17" i="71"/>
  <c r="K16" i="71"/>
  <c r="K15" i="71"/>
  <c r="K14" i="71"/>
  <c r="K13" i="71"/>
  <c r="K12" i="71"/>
  <c r="K11" i="71"/>
  <c r="K10" i="71"/>
  <c r="K9" i="71"/>
  <c r="K7" i="71"/>
  <c r="E70" i="73"/>
  <c r="D70" i="73"/>
  <c r="C70" i="73"/>
  <c r="D69" i="73"/>
  <c r="C69" i="73"/>
  <c r="E61" i="71"/>
  <c r="D61" i="71"/>
  <c r="H35" i="5" s="1"/>
  <c r="C61" i="71"/>
  <c r="C62" i="71" s="1"/>
  <c r="H34" i="5"/>
  <c r="G34" i="5"/>
  <c r="D34" i="5"/>
  <c r="E34" i="5"/>
  <c r="C34" i="5"/>
  <c r="K66" i="70"/>
  <c r="K65" i="70"/>
  <c r="K64" i="70"/>
  <c r="K62" i="70"/>
  <c r="K61" i="70"/>
  <c r="K60" i="70"/>
  <c r="K59" i="70"/>
  <c r="K58" i="70"/>
  <c r="K55" i="70"/>
  <c r="K54" i="70"/>
  <c r="K53" i="70"/>
  <c r="K52" i="70"/>
  <c r="K51" i="70"/>
  <c r="K50" i="70"/>
  <c r="K48" i="70"/>
  <c r="K46" i="70"/>
  <c r="K45" i="70"/>
  <c r="K44" i="70"/>
  <c r="K43" i="70"/>
  <c r="K42" i="70"/>
  <c r="K38" i="70"/>
  <c r="K37" i="70"/>
  <c r="K35" i="70"/>
  <c r="K34" i="70"/>
  <c r="K33" i="70"/>
  <c r="K32" i="70"/>
  <c r="K31" i="70"/>
  <c r="K30" i="70"/>
  <c r="K29" i="70"/>
  <c r="K28" i="70"/>
  <c r="K27" i="70"/>
  <c r="K26" i="70"/>
  <c r="K25" i="70"/>
  <c r="K24" i="70"/>
  <c r="K23" i="70"/>
  <c r="K21" i="70"/>
  <c r="K20" i="70"/>
  <c r="K19" i="70"/>
  <c r="K18" i="70"/>
  <c r="K17" i="70"/>
  <c r="K16" i="70"/>
  <c r="K15" i="70"/>
  <c r="K14" i="70"/>
  <c r="K13" i="70"/>
  <c r="K8" i="70"/>
  <c r="K6" i="70"/>
  <c r="E69" i="70"/>
  <c r="D69" i="70"/>
  <c r="C69" i="70"/>
  <c r="D68" i="70"/>
  <c r="C68" i="70"/>
  <c r="K43" i="69"/>
  <c r="K42" i="69"/>
  <c r="K41" i="69"/>
  <c r="K40" i="69"/>
  <c r="K39" i="69"/>
  <c r="K38" i="69"/>
  <c r="K37" i="69"/>
  <c r="K32" i="69"/>
  <c r="K31" i="69"/>
  <c r="K30" i="69"/>
  <c r="K29" i="69"/>
  <c r="K28" i="69"/>
  <c r="K27" i="69"/>
  <c r="K26" i="69"/>
  <c r="K25" i="69"/>
  <c r="K23" i="69"/>
  <c r="K22" i="69"/>
  <c r="K21" i="69"/>
  <c r="K20" i="69"/>
  <c r="K19" i="69"/>
  <c r="K18" i="69"/>
  <c r="K17" i="69"/>
  <c r="K16" i="69"/>
  <c r="K14" i="69"/>
  <c r="K13" i="69"/>
  <c r="K12" i="69"/>
  <c r="K11" i="69"/>
  <c r="K10" i="69"/>
  <c r="K9" i="69"/>
  <c r="K8" i="69"/>
  <c r="E47" i="69"/>
  <c r="D47" i="69"/>
  <c r="C47" i="69"/>
  <c r="H33" i="5"/>
  <c r="G33" i="5"/>
  <c r="H32" i="5"/>
  <c r="G32" i="5"/>
  <c r="K39" i="68"/>
  <c r="K38" i="68"/>
  <c r="K36" i="68"/>
  <c r="K35" i="68"/>
  <c r="K34" i="68"/>
  <c r="K33" i="68"/>
  <c r="K32" i="68"/>
  <c r="K31" i="68"/>
  <c r="K30" i="68"/>
  <c r="K28" i="68"/>
  <c r="K26" i="68"/>
  <c r="K22" i="68"/>
  <c r="K21" i="68"/>
  <c r="K20" i="68"/>
  <c r="K19" i="68"/>
  <c r="K17" i="68"/>
  <c r="K16" i="68"/>
  <c r="K15" i="68"/>
  <c r="K14" i="68"/>
  <c r="K13" i="68"/>
  <c r="K12" i="68"/>
  <c r="K10" i="68"/>
  <c r="K8" i="68"/>
  <c r="K7" i="68"/>
  <c r="K39" i="67"/>
  <c r="K38" i="67"/>
  <c r="K37" i="67"/>
  <c r="K36" i="67"/>
  <c r="K35" i="67"/>
  <c r="K34" i="67"/>
  <c r="K31" i="67"/>
  <c r="K30" i="67"/>
  <c r="K28" i="67"/>
  <c r="K27" i="67"/>
  <c r="K26" i="67"/>
  <c r="K25" i="67"/>
  <c r="K24" i="67"/>
  <c r="K23" i="67"/>
  <c r="K22" i="67"/>
  <c r="K20" i="67"/>
  <c r="K19" i="67"/>
  <c r="K18" i="67"/>
  <c r="K17" i="67"/>
  <c r="K16" i="67"/>
  <c r="K14" i="67"/>
  <c r="K13" i="67"/>
  <c r="K11" i="67"/>
  <c r="K10" i="67"/>
  <c r="K9" i="67"/>
  <c r="K8" i="67"/>
  <c r="D33" i="5"/>
  <c r="E33" i="5"/>
  <c r="C33" i="5"/>
  <c r="D32" i="5"/>
  <c r="E32" i="5"/>
  <c r="C32" i="5"/>
  <c r="K73" i="66"/>
  <c r="K72" i="66"/>
  <c r="K71" i="66"/>
  <c r="K70" i="66"/>
  <c r="K69" i="66"/>
  <c r="K68" i="66"/>
  <c r="K67" i="66"/>
  <c r="K66" i="66"/>
  <c r="K65" i="66"/>
  <c r="K64" i="66"/>
  <c r="K63" i="66"/>
  <c r="K62" i="66"/>
  <c r="K61" i="66"/>
  <c r="K59" i="66"/>
  <c r="K58" i="66"/>
  <c r="K57" i="66"/>
  <c r="K56" i="66"/>
  <c r="K55" i="66"/>
  <c r="K54" i="66"/>
  <c r="K53" i="66"/>
  <c r="K51" i="66"/>
  <c r="K49" i="66"/>
  <c r="K46" i="66"/>
  <c r="K45" i="66"/>
  <c r="K44" i="66"/>
  <c r="K43" i="66"/>
  <c r="K40" i="66"/>
  <c r="K39" i="66"/>
  <c r="K37" i="66"/>
  <c r="K35" i="66"/>
  <c r="K34" i="66"/>
  <c r="K33" i="66"/>
  <c r="K32" i="66"/>
  <c r="K31" i="66"/>
  <c r="K30" i="66"/>
  <c r="K29" i="66"/>
  <c r="K28" i="66"/>
  <c r="K27" i="66"/>
  <c r="K26" i="66"/>
  <c r="K24" i="66"/>
  <c r="K23" i="66"/>
  <c r="K22" i="66"/>
  <c r="K21" i="66"/>
  <c r="K20" i="66"/>
  <c r="K19" i="66"/>
  <c r="K16" i="66"/>
  <c r="K15" i="66"/>
  <c r="K13" i="66"/>
  <c r="K10" i="66"/>
  <c r="K9" i="66"/>
  <c r="K8" i="66"/>
  <c r="K7" i="66"/>
  <c r="K46" i="65"/>
  <c r="K45" i="65"/>
  <c r="K44" i="65"/>
  <c r="K42" i="65"/>
  <c r="K40" i="65"/>
  <c r="K39" i="65"/>
  <c r="K38" i="65"/>
  <c r="K31" i="65"/>
  <c r="K29" i="65"/>
  <c r="K28" i="65"/>
  <c r="K27" i="65"/>
  <c r="K26" i="65"/>
  <c r="K25" i="65"/>
  <c r="K22" i="65"/>
  <c r="K21" i="65"/>
  <c r="K20" i="65"/>
  <c r="K19" i="65"/>
  <c r="K18" i="65"/>
  <c r="K17" i="65"/>
  <c r="K16" i="65"/>
  <c r="K14" i="65"/>
  <c r="K13" i="65"/>
  <c r="K12" i="65"/>
  <c r="K11" i="65"/>
  <c r="K10" i="65"/>
  <c r="E43" i="68"/>
  <c r="D43" i="68"/>
  <c r="C43" i="68"/>
  <c r="E43" i="67"/>
  <c r="D43" i="67"/>
  <c r="C43" i="67"/>
  <c r="C44" i="67" s="1"/>
  <c r="E76" i="66"/>
  <c r="D76" i="66"/>
  <c r="C76" i="66"/>
  <c r="D75" i="66"/>
  <c r="C75" i="66"/>
  <c r="E49" i="65"/>
  <c r="D49" i="65"/>
  <c r="C49" i="65"/>
  <c r="D48" i="65"/>
  <c r="C48" i="65"/>
  <c r="H31" i="5"/>
  <c r="G31" i="5"/>
  <c r="H30" i="5"/>
  <c r="K39" i="64"/>
  <c r="K37" i="64"/>
  <c r="K36" i="64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18" i="64"/>
  <c r="K17" i="64"/>
  <c r="K15" i="64"/>
  <c r="K14" i="64"/>
  <c r="K13" i="64"/>
  <c r="K12" i="64"/>
  <c r="K11" i="64"/>
  <c r="K9" i="64"/>
  <c r="K6" i="64"/>
  <c r="K39" i="63"/>
  <c r="K37" i="63"/>
  <c r="K35" i="63"/>
  <c r="K34" i="63"/>
  <c r="K33" i="63"/>
  <c r="K32" i="63"/>
  <c r="K31" i="63"/>
  <c r="K29" i="63"/>
  <c r="K28" i="63"/>
  <c r="K27" i="63"/>
  <c r="K26" i="63"/>
  <c r="K25" i="63"/>
  <c r="K24" i="63"/>
  <c r="K23" i="63"/>
  <c r="K22" i="63"/>
  <c r="K21" i="63"/>
  <c r="K20" i="63"/>
  <c r="K19" i="63"/>
  <c r="K17" i="63"/>
  <c r="K16" i="63"/>
  <c r="K15" i="63"/>
  <c r="K14" i="63"/>
  <c r="K13" i="63"/>
  <c r="K12" i="63"/>
  <c r="K11" i="63"/>
  <c r="K9" i="63"/>
  <c r="K8" i="63"/>
  <c r="K7" i="63"/>
  <c r="E43" i="64"/>
  <c r="D43" i="64"/>
  <c r="C43" i="64"/>
  <c r="E43" i="63"/>
  <c r="D43" i="63"/>
  <c r="C43" i="63"/>
  <c r="G30" i="5" s="1"/>
  <c r="D31" i="5"/>
  <c r="E31" i="5"/>
  <c r="C31" i="5"/>
  <c r="D30" i="5"/>
  <c r="E30" i="5"/>
  <c r="C30" i="5"/>
  <c r="K88" i="62"/>
  <c r="K87" i="62"/>
  <c r="K86" i="62"/>
  <c r="K83" i="62"/>
  <c r="K82" i="62"/>
  <c r="K81" i="62"/>
  <c r="K80" i="62"/>
  <c r="K79" i="62"/>
  <c r="K78" i="62"/>
  <c r="K77" i="62"/>
  <c r="K76" i="62"/>
  <c r="K74" i="62"/>
  <c r="K73" i="62"/>
  <c r="K72" i="62"/>
  <c r="K71" i="62"/>
  <c r="K70" i="62"/>
  <c r="K69" i="62"/>
  <c r="K65" i="62"/>
  <c r="K64" i="62"/>
  <c r="K63" i="62"/>
  <c r="K62" i="62"/>
  <c r="K61" i="62"/>
  <c r="K60" i="62"/>
  <c r="K59" i="62"/>
  <c r="K58" i="62"/>
  <c r="K57" i="62"/>
  <c r="K56" i="62"/>
  <c r="K55" i="62"/>
  <c r="K54" i="62"/>
  <c r="K53" i="62"/>
  <c r="K52" i="62"/>
  <c r="K51" i="62"/>
  <c r="K50" i="62"/>
  <c r="K49" i="62"/>
  <c r="K47" i="62"/>
  <c r="K46" i="62"/>
  <c r="K45" i="62"/>
  <c r="K43" i="62"/>
  <c r="K41" i="62"/>
  <c r="K40" i="62"/>
  <c r="K39" i="62"/>
  <c r="K37" i="62"/>
  <c r="K36" i="62"/>
  <c r="K35" i="62"/>
  <c r="K34" i="62"/>
  <c r="K33" i="62"/>
  <c r="K32" i="62"/>
  <c r="K31" i="62"/>
  <c r="K29" i="62"/>
  <c r="K24" i="62"/>
  <c r="K23" i="62"/>
  <c r="K22" i="62"/>
  <c r="K21" i="62"/>
  <c r="K20" i="62"/>
  <c r="K19" i="62"/>
  <c r="K18" i="62"/>
  <c r="K16" i="62"/>
  <c r="K12" i="62"/>
  <c r="K11" i="62"/>
  <c r="K10" i="62"/>
  <c r="K9" i="62"/>
  <c r="K7" i="62"/>
  <c r="K6" i="62"/>
  <c r="E91" i="62"/>
  <c r="D91" i="62"/>
  <c r="C91" i="62"/>
  <c r="D90" i="62"/>
  <c r="C90" i="62"/>
  <c r="K62" i="61"/>
  <c r="K60" i="61"/>
  <c r="K58" i="61"/>
  <c r="K54" i="61"/>
  <c r="K53" i="61"/>
  <c r="K52" i="61"/>
  <c r="K51" i="61"/>
  <c r="K48" i="61"/>
  <c r="K47" i="61"/>
  <c r="K46" i="61"/>
  <c r="K45" i="61"/>
  <c r="K44" i="61"/>
  <c r="K43" i="61"/>
  <c r="K42" i="61"/>
  <c r="K41" i="61"/>
  <c r="K39" i="61"/>
  <c r="K38" i="61"/>
  <c r="K37" i="61"/>
  <c r="K36" i="61"/>
  <c r="K35" i="61"/>
  <c r="K34" i="61"/>
  <c r="K33" i="61"/>
  <c r="K30" i="61"/>
  <c r="K29" i="61"/>
  <c r="K28" i="61"/>
  <c r="K27" i="61"/>
  <c r="K26" i="61"/>
  <c r="K25" i="61"/>
  <c r="K24" i="61"/>
  <c r="K23" i="61"/>
  <c r="K22" i="61"/>
  <c r="K21" i="61"/>
  <c r="K20" i="61"/>
  <c r="K19" i="61"/>
  <c r="K18" i="61"/>
  <c r="K17" i="61"/>
  <c r="K16" i="61"/>
  <c r="K14" i="61"/>
  <c r="K13" i="61"/>
  <c r="K12" i="61"/>
  <c r="K11" i="61"/>
  <c r="K10" i="61"/>
  <c r="K8" i="61"/>
  <c r="K7" i="61"/>
  <c r="E65" i="61"/>
  <c r="D65" i="61"/>
  <c r="C65" i="61"/>
  <c r="D64" i="61"/>
  <c r="C64" i="61"/>
  <c r="H29" i="5"/>
  <c r="G29" i="5"/>
  <c r="D29" i="5"/>
  <c r="E29" i="5"/>
  <c r="C29" i="5"/>
  <c r="K36" i="60"/>
  <c r="K33" i="60"/>
  <c r="K32" i="60"/>
  <c r="K31" i="60"/>
  <c r="K30" i="60"/>
  <c r="K29" i="60"/>
  <c r="K28" i="60"/>
  <c r="K24" i="60"/>
  <c r="K23" i="60"/>
  <c r="K22" i="60"/>
  <c r="K21" i="60"/>
  <c r="K18" i="60"/>
  <c r="K17" i="60"/>
  <c r="K16" i="60"/>
  <c r="K15" i="60"/>
  <c r="K14" i="60"/>
  <c r="K13" i="60"/>
  <c r="K12" i="60"/>
  <c r="K11" i="60"/>
  <c r="K10" i="60"/>
  <c r="K9" i="60"/>
  <c r="K8" i="60"/>
  <c r="K67" i="59"/>
  <c r="K61" i="59"/>
  <c r="K60" i="59"/>
  <c r="K58" i="59"/>
  <c r="K57" i="59"/>
  <c r="K56" i="59"/>
  <c r="K55" i="59"/>
  <c r="K54" i="59"/>
  <c r="K53" i="59"/>
  <c r="K50" i="59"/>
  <c r="K49" i="59"/>
  <c r="K48" i="59"/>
  <c r="K45" i="59"/>
  <c r="K44" i="59"/>
  <c r="K43" i="59"/>
  <c r="K42" i="59"/>
  <c r="K41" i="59"/>
  <c r="K38" i="59"/>
  <c r="K37" i="59"/>
  <c r="K33" i="59"/>
  <c r="K31" i="59"/>
  <c r="K30" i="59"/>
  <c r="K29" i="59"/>
  <c r="K28" i="59"/>
  <c r="K27" i="59"/>
  <c r="K26" i="59"/>
  <c r="K25" i="59"/>
  <c r="K24" i="59"/>
  <c r="K23" i="59"/>
  <c r="K22" i="59"/>
  <c r="K21" i="59"/>
  <c r="K20" i="59"/>
  <c r="K19" i="59"/>
  <c r="K18" i="59"/>
  <c r="K17" i="59"/>
  <c r="K13" i="59"/>
  <c r="K12" i="59"/>
  <c r="K10" i="59"/>
  <c r="K9" i="59"/>
  <c r="K8" i="59"/>
  <c r="K7" i="59"/>
  <c r="C70" i="59"/>
  <c r="E40" i="60"/>
  <c r="D40" i="60"/>
  <c r="C40" i="60"/>
  <c r="C41" i="60" s="1"/>
  <c r="E70" i="59"/>
  <c r="D70" i="59"/>
  <c r="D69" i="59"/>
  <c r="C69" i="59"/>
  <c r="H28" i="5"/>
  <c r="G28" i="5"/>
  <c r="D28" i="5"/>
  <c r="E28" i="5"/>
  <c r="C28" i="5"/>
  <c r="C36" i="58"/>
  <c r="K32" i="58"/>
  <c r="K31" i="58"/>
  <c r="K30" i="58"/>
  <c r="K29" i="58"/>
  <c r="K25" i="58"/>
  <c r="K24" i="58"/>
  <c r="K22" i="58"/>
  <c r="K21" i="58"/>
  <c r="K20" i="58"/>
  <c r="K18" i="58"/>
  <c r="K17" i="58"/>
  <c r="K16" i="58"/>
  <c r="K15" i="58"/>
  <c r="K14" i="58"/>
  <c r="K13" i="58"/>
  <c r="K12" i="58"/>
  <c r="K11" i="58"/>
  <c r="K10" i="58"/>
  <c r="K9" i="58"/>
  <c r="K7" i="58"/>
  <c r="K6" i="58"/>
  <c r="K63" i="57"/>
  <c r="K62" i="57"/>
  <c r="K61" i="57"/>
  <c r="K60" i="57"/>
  <c r="K59" i="57"/>
  <c r="K57" i="57"/>
  <c r="K56" i="57"/>
  <c r="K55" i="57"/>
  <c r="K54" i="57"/>
  <c r="K53" i="57"/>
  <c r="K52" i="57"/>
  <c r="K51" i="57"/>
  <c r="K50" i="57"/>
  <c r="K49" i="57"/>
  <c r="K47" i="57"/>
  <c r="K46" i="57"/>
  <c r="K45" i="57"/>
  <c r="K44" i="57"/>
  <c r="K41" i="57"/>
  <c r="K40" i="57"/>
  <c r="K39" i="57"/>
  <c r="K38" i="57"/>
  <c r="K36" i="57"/>
  <c r="K34" i="57"/>
  <c r="K33" i="57"/>
  <c r="K32" i="57"/>
  <c r="K31" i="57"/>
  <c r="K30" i="57"/>
  <c r="K28" i="57"/>
  <c r="K27" i="57"/>
  <c r="K26" i="57"/>
  <c r="K25" i="57"/>
  <c r="K24" i="57"/>
  <c r="K23" i="57"/>
  <c r="K22" i="57"/>
  <c r="K20" i="57"/>
  <c r="K19" i="57"/>
  <c r="K18" i="57"/>
  <c r="K17" i="57"/>
  <c r="K16" i="57"/>
  <c r="K15" i="57"/>
  <c r="K14" i="57"/>
  <c r="K12" i="57"/>
  <c r="K11" i="57"/>
  <c r="K8" i="57"/>
  <c r="K7" i="57"/>
  <c r="K6" i="57"/>
  <c r="E36" i="58"/>
  <c r="D36" i="58"/>
  <c r="E67" i="57"/>
  <c r="D67" i="57"/>
  <c r="C67" i="57"/>
  <c r="C68" i="57" s="1"/>
  <c r="D66" i="57"/>
  <c r="C66" i="57"/>
  <c r="H27" i="5"/>
  <c r="G27" i="5"/>
  <c r="D27" i="5"/>
  <c r="E27" i="5"/>
  <c r="C27" i="5"/>
  <c r="C49" i="56"/>
  <c r="D48" i="56"/>
  <c r="E48" i="56"/>
  <c r="C48" i="56"/>
  <c r="K44" i="56"/>
  <c r="K42" i="56"/>
  <c r="K40" i="56"/>
  <c r="K37" i="56"/>
  <c r="K34" i="56"/>
  <c r="K32" i="56"/>
  <c r="K31" i="56"/>
  <c r="K30" i="56"/>
  <c r="K29" i="56"/>
  <c r="K28" i="56"/>
  <c r="K27" i="56"/>
  <c r="K23" i="56"/>
  <c r="K22" i="56"/>
  <c r="K21" i="56"/>
  <c r="K20" i="56"/>
  <c r="K18" i="56"/>
  <c r="K17" i="56"/>
  <c r="K16" i="56"/>
  <c r="K15" i="56"/>
  <c r="K13" i="56"/>
  <c r="K12" i="56"/>
  <c r="K11" i="56"/>
  <c r="K10" i="56"/>
  <c r="K9" i="56"/>
  <c r="K7" i="56"/>
  <c r="K6" i="56"/>
  <c r="K50" i="55"/>
  <c r="K49" i="55"/>
  <c r="K48" i="55"/>
  <c r="K47" i="55"/>
  <c r="K46" i="55"/>
  <c r="K45" i="55"/>
  <c r="K44" i="55"/>
  <c r="K43" i="55"/>
  <c r="K42" i="55"/>
  <c r="K41" i="55"/>
  <c r="K40" i="55"/>
  <c r="K35" i="55"/>
  <c r="K33" i="55"/>
  <c r="K32" i="55"/>
  <c r="K31" i="55"/>
  <c r="K30" i="55"/>
  <c r="K29" i="55"/>
  <c r="K27" i="55"/>
  <c r="K26" i="55"/>
  <c r="K25" i="55"/>
  <c r="K24" i="55"/>
  <c r="K23" i="55"/>
  <c r="K22" i="55"/>
  <c r="K21" i="55"/>
  <c r="K20" i="55"/>
  <c r="K19" i="55"/>
  <c r="K18" i="55"/>
  <c r="K17" i="55"/>
  <c r="K16" i="55"/>
  <c r="K15" i="55"/>
  <c r="K14" i="55"/>
  <c r="K13" i="55"/>
  <c r="K12" i="55"/>
  <c r="K11" i="55"/>
  <c r="K10" i="55"/>
  <c r="K9" i="55"/>
  <c r="K8" i="55"/>
  <c r="K7" i="55"/>
  <c r="E54" i="55"/>
  <c r="D54" i="55"/>
  <c r="C54" i="55"/>
  <c r="D53" i="55"/>
  <c r="C53" i="55"/>
  <c r="H26" i="5"/>
  <c r="G26" i="5"/>
  <c r="D26" i="5"/>
  <c r="E26" i="5"/>
  <c r="C26" i="5"/>
  <c r="C58" i="54"/>
  <c r="C59" i="54" s="1"/>
  <c r="K54" i="54"/>
  <c r="K53" i="54"/>
  <c r="K52" i="54"/>
  <c r="K51" i="54"/>
  <c r="K50" i="54"/>
  <c r="K48" i="54"/>
  <c r="K47" i="54"/>
  <c r="K46" i="54"/>
  <c r="K45" i="54"/>
  <c r="K42" i="54"/>
  <c r="K40" i="54"/>
  <c r="K39" i="54"/>
  <c r="K38" i="54"/>
  <c r="K37" i="54"/>
  <c r="K31" i="54"/>
  <c r="K30" i="54"/>
  <c r="K29" i="54"/>
  <c r="K28" i="54"/>
  <c r="K26" i="54"/>
  <c r="K25" i="54"/>
  <c r="K23" i="54"/>
  <c r="K22" i="54"/>
  <c r="K21" i="54"/>
  <c r="K19" i="54"/>
  <c r="K18" i="54"/>
  <c r="K16" i="54"/>
  <c r="K15" i="54"/>
  <c r="K14" i="54"/>
  <c r="K13" i="54"/>
  <c r="K12" i="54"/>
  <c r="K11" i="54"/>
  <c r="K10" i="54"/>
  <c r="K9" i="54"/>
  <c r="K8" i="54"/>
  <c r="K7" i="54"/>
  <c r="C65" i="53"/>
  <c r="K58" i="53"/>
  <c r="K57" i="53"/>
  <c r="K56" i="53"/>
  <c r="K55" i="53"/>
  <c r="K53" i="53"/>
  <c r="K51" i="53"/>
  <c r="K50" i="53"/>
  <c r="K46" i="53"/>
  <c r="K45" i="53"/>
  <c r="K44" i="53"/>
  <c r="K43" i="53"/>
  <c r="K42" i="53"/>
  <c r="K40" i="53"/>
  <c r="K39" i="53"/>
  <c r="K38" i="53"/>
  <c r="K37" i="53"/>
  <c r="K35" i="53"/>
  <c r="K34" i="53"/>
  <c r="K33" i="53"/>
  <c r="K32" i="53"/>
  <c r="K31" i="53"/>
  <c r="K30" i="53"/>
  <c r="K28" i="53"/>
  <c r="K27" i="53"/>
  <c r="K25" i="53"/>
  <c r="K24" i="53"/>
  <c r="K23" i="53"/>
  <c r="K22" i="53"/>
  <c r="K21" i="53"/>
  <c r="K20" i="53"/>
  <c r="K16" i="53"/>
  <c r="K15" i="53"/>
  <c r="K14" i="53"/>
  <c r="K13" i="53"/>
  <c r="K12" i="53"/>
  <c r="K10" i="53"/>
  <c r="K7" i="53"/>
  <c r="E58" i="54"/>
  <c r="D58" i="54"/>
  <c r="E57" i="54"/>
  <c r="D57" i="54"/>
  <c r="C57" i="54"/>
  <c r="E65" i="53"/>
  <c r="D65" i="53"/>
  <c r="D64" i="53"/>
  <c r="C64" i="53"/>
  <c r="E64" i="51"/>
  <c r="D39" i="52"/>
  <c r="E39" i="52"/>
  <c r="K34" i="52"/>
  <c r="K33" i="52"/>
  <c r="K32" i="52"/>
  <c r="K31" i="52"/>
  <c r="K30" i="52"/>
  <c r="K28" i="52"/>
  <c r="K24" i="52"/>
  <c r="K23" i="52"/>
  <c r="K21" i="52"/>
  <c r="K20" i="52"/>
  <c r="K19" i="52"/>
  <c r="K18" i="52"/>
  <c r="K17" i="52"/>
  <c r="K15" i="52"/>
  <c r="K14" i="52"/>
  <c r="K13" i="52"/>
  <c r="K12" i="52"/>
  <c r="K11" i="52"/>
  <c r="K10" i="52"/>
  <c r="K9" i="52"/>
  <c r="K7" i="52"/>
  <c r="D45" i="50"/>
  <c r="E45" i="50"/>
  <c r="D25" i="5"/>
  <c r="C25" i="5"/>
  <c r="H25" i="5"/>
  <c r="K61" i="51"/>
  <c r="K60" i="51"/>
  <c r="K59" i="51"/>
  <c r="K58" i="51"/>
  <c r="K57" i="51"/>
  <c r="K55" i="51"/>
  <c r="K54" i="51"/>
  <c r="K52" i="51"/>
  <c r="K50" i="51"/>
  <c r="K49" i="51"/>
  <c r="K48" i="51"/>
  <c r="K46" i="51"/>
  <c r="K45" i="51"/>
  <c r="K44" i="51"/>
  <c r="K43" i="51"/>
  <c r="K41" i="51"/>
  <c r="K40" i="51"/>
  <c r="K39" i="51"/>
  <c r="K38" i="51"/>
  <c r="K33" i="51"/>
  <c r="K31" i="51"/>
  <c r="K30" i="51"/>
  <c r="K29" i="51"/>
  <c r="K27" i="51"/>
  <c r="K26" i="51"/>
  <c r="K25" i="51"/>
  <c r="K24" i="51"/>
  <c r="K23" i="51"/>
  <c r="K21" i="51"/>
  <c r="K20" i="51"/>
  <c r="K19" i="51"/>
  <c r="K18" i="51"/>
  <c r="K17" i="51"/>
  <c r="K16" i="51"/>
  <c r="K15" i="51"/>
  <c r="K14" i="51"/>
  <c r="K13" i="51"/>
  <c r="K12" i="51"/>
  <c r="K8" i="51"/>
  <c r="C39" i="52"/>
  <c r="E38" i="52"/>
  <c r="D38" i="52"/>
  <c r="C38" i="52"/>
  <c r="D64" i="51"/>
  <c r="C64" i="51"/>
  <c r="D63" i="51"/>
  <c r="C63" i="51"/>
  <c r="G50" i="5" l="1"/>
  <c r="G51" i="5" s="1"/>
  <c r="C96" i="79"/>
  <c r="E50" i="5"/>
  <c r="C50" i="5"/>
  <c r="C51" i="5" s="1"/>
  <c r="C129" i="77"/>
  <c r="C176" i="74"/>
  <c r="C121" i="75"/>
  <c r="C71" i="73"/>
  <c r="G35" i="5"/>
  <c r="C70" i="70"/>
  <c r="C48" i="69"/>
  <c r="C44" i="68"/>
  <c r="C77" i="66"/>
  <c r="C50" i="65"/>
  <c r="C44" i="64"/>
  <c r="C44" i="63"/>
  <c r="C92" i="62"/>
  <c r="C66" i="61"/>
  <c r="C71" i="59"/>
  <c r="C37" i="58"/>
  <c r="C55" i="55"/>
  <c r="C66" i="53"/>
  <c r="C40" i="52"/>
  <c r="G25" i="5"/>
  <c r="C65" i="51"/>
  <c r="H24" i="5"/>
  <c r="K65" i="49"/>
  <c r="K64" i="49"/>
  <c r="K63" i="49"/>
  <c r="K62" i="49"/>
  <c r="K59" i="49"/>
  <c r="K58" i="49"/>
  <c r="K57" i="49"/>
  <c r="K56" i="49"/>
  <c r="K55" i="49"/>
  <c r="K54" i="49"/>
  <c r="K50" i="49"/>
  <c r="K49" i="49"/>
  <c r="K48" i="49"/>
  <c r="K44" i="49"/>
  <c r="K43" i="49"/>
  <c r="K42" i="49"/>
  <c r="K41" i="49"/>
  <c r="K40" i="49"/>
  <c r="K37" i="49"/>
  <c r="K36" i="49"/>
  <c r="K35" i="49"/>
  <c r="K33" i="49"/>
  <c r="K32" i="49"/>
  <c r="K31" i="49"/>
  <c r="K29" i="49"/>
  <c r="K28" i="49"/>
  <c r="K27" i="49"/>
  <c r="K26" i="49"/>
  <c r="K25" i="49"/>
  <c r="K24" i="49"/>
  <c r="K23" i="49"/>
  <c r="K22" i="49"/>
  <c r="K21" i="49"/>
  <c r="K20" i="49"/>
  <c r="K19" i="49"/>
  <c r="K18" i="49"/>
  <c r="K17" i="49"/>
  <c r="K16" i="49"/>
  <c r="K14" i="49"/>
  <c r="K13" i="49"/>
  <c r="K12" i="49"/>
  <c r="K11" i="49"/>
  <c r="K10" i="49"/>
  <c r="K9" i="49"/>
  <c r="K8" i="49"/>
  <c r="K7" i="49"/>
  <c r="K6" i="49"/>
  <c r="K41" i="50"/>
  <c r="K40" i="50"/>
  <c r="K39" i="50"/>
  <c r="K38" i="50"/>
  <c r="K37" i="50"/>
  <c r="K36" i="50"/>
  <c r="K35" i="50"/>
  <c r="K34" i="50"/>
  <c r="K31" i="50"/>
  <c r="K30" i="50"/>
  <c r="K29" i="50"/>
  <c r="K27" i="50"/>
  <c r="K24" i="50"/>
  <c r="K23" i="50"/>
  <c r="K22" i="50"/>
  <c r="K21" i="50"/>
  <c r="K19" i="50"/>
  <c r="K15" i="50"/>
  <c r="K13" i="50"/>
  <c r="K12" i="50"/>
  <c r="K10" i="50"/>
  <c r="K9" i="50"/>
  <c r="K8" i="50"/>
  <c r="K7" i="50"/>
  <c r="K6" i="50"/>
  <c r="C45" i="50"/>
  <c r="C46" i="50" s="1"/>
  <c r="E44" i="50"/>
  <c r="D44" i="50"/>
  <c r="C44" i="50"/>
  <c r="E68" i="49"/>
  <c r="E24" i="5" s="1"/>
  <c r="D68" i="49"/>
  <c r="D24" i="5" s="1"/>
  <c r="D36" i="5" s="1"/>
  <c r="C68" i="49"/>
  <c r="C24" i="5" s="1"/>
  <c r="D67" i="49"/>
  <c r="C67" i="49"/>
  <c r="E16" i="5"/>
  <c r="H16" i="5"/>
  <c r="G16" i="5"/>
  <c r="D16" i="5"/>
  <c r="C16" i="5"/>
  <c r="K56" i="48"/>
  <c r="K55" i="48"/>
  <c r="K50" i="48"/>
  <c r="K49" i="48"/>
  <c r="K48" i="48"/>
  <c r="K47" i="48"/>
  <c r="K45" i="48"/>
  <c r="K44" i="48"/>
  <c r="K43" i="48"/>
  <c r="K42" i="48"/>
  <c r="K41" i="48"/>
  <c r="K38" i="48"/>
  <c r="K37" i="48"/>
  <c r="K36" i="48"/>
  <c r="K35" i="48"/>
  <c r="K34" i="48"/>
  <c r="K33" i="48"/>
  <c r="K32" i="48"/>
  <c r="K31" i="48"/>
  <c r="K30" i="48"/>
  <c r="K29" i="48"/>
  <c r="K28" i="48"/>
  <c r="K27" i="48"/>
  <c r="K26" i="48"/>
  <c r="K25" i="48"/>
  <c r="K24" i="48"/>
  <c r="K23" i="48"/>
  <c r="K20" i="48"/>
  <c r="K18" i="48"/>
  <c r="K17" i="48"/>
  <c r="K16" i="48"/>
  <c r="K15" i="48"/>
  <c r="K14" i="48"/>
  <c r="K13" i="48"/>
  <c r="K12" i="48"/>
  <c r="K11" i="48"/>
  <c r="K59" i="47"/>
  <c r="K58" i="47"/>
  <c r="K57" i="47"/>
  <c r="K55" i="47"/>
  <c r="K54" i="47"/>
  <c r="K53" i="47"/>
  <c r="K52" i="47"/>
  <c r="K51" i="47"/>
  <c r="K50" i="47"/>
  <c r="K49" i="47"/>
  <c r="K46" i="47"/>
  <c r="K44" i="47"/>
  <c r="K43" i="47"/>
  <c r="K42" i="47"/>
  <c r="K41" i="47"/>
  <c r="K40" i="47"/>
  <c r="K39" i="47"/>
  <c r="K38" i="47"/>
  <c r="K36" i="47"/>
  <c r="K34" i="47"/>
  <c r="K33" i="47"/>
  <c r="K32" i="47"/>
  <c r="K31" i="47"/>
  <c r="K30" i="47"/>
  <c r="K29" i="47"/>
  <c r="K28" i="47"/>
  <c r="K27" i="47"/>
  <c r="K26" i="47"/>
  <c r="K24" i="47"/>
  <c r="K23" i="47"/>
  <c r="K20" i="47"/>
  <c r="K17" i="47"/>
  <c r="K16" i="47"/>
  <c r="K15" i="47"/>
  <c r="K13" i="47"/>
  <c r="K12" i="47"/>
  <c r="K11" i="47"/>
  <c r="K10" i="47"/>
  <c r="C63" i="47"/>
  <c r="D63" i="47"/>
  <c r="C64" i="47"/>
  <c r="D64" i="47"/>
  <c r="E64" i="47"/>
  <c r="E60" i="48"/>
  <c r="D60" i="48"/>
  <c r="C60" i="48"/>
  <c r="C61" i="48" s="1"/>
  <c r="E59" i="48"/>
  <c r="D59" i="48"/>
  <c r="C59" i="48"/>
  <c r="G53" i="5" l="1"/>
  <c r="C189" i="76"/>
  <c r="H36" i="5"/>
  <c r="E36" i="5"/>
  <c r="C36" i="5"/>
  <c r="C37" i="5" s="1"/>
  <c r="G24" i="5"/>
  <c r="G36" i="5" s="1"/>
  <c r="C69" i="49"/>
  <c r="C65" i="47"/>
  <c r="H15" i="5"/>
  <c r="G15" i="5"/>
  <c r="D36" i="46"/>
  <c r="E36" i="46"/>
  <c r="C37" i="46"/>
  <c r="C38" i="46" s="1"/>
  <c r="K32" i="46"/>
  <c r="K31" i="46"/>
  <c r="K30" i="46"/>
  <c r="K29" i="46"/>
  <c r="K28" i="46"/>
  <c r="K27" i="46"/>
  <c r="K24" i="46"/>
  <c r="K22" i="46"/>
  <c r="K21" i="46"/>
  <c r="K18" i="46"/>
  <c r="K16" i="46"/>
  <c r="K15" i="46"/>
  <c r="K14" i="46"/>
  <c r="K10" i="46"/>
  <c r="K9" i="46"/>
  <c r="K8" i="46"/>
  <c r="K7" i="46"/>
  <c r="K6" i="46"/>
  <c r="E15" i="5"/>
  <c r="C15" i="5"/>
  <c r="C51" i="45"/>
  <c r="K47" i="45"/>
  <c r="K46" i="45"/>
  <c r="K45" i="45"/>
  <c r="K44" i="45"/>
  <c r="K43" i="45"/>
  <c r="K40" i="45"/>
  <c r="K39" i="45"/>
  <c r="K36" i="45"/>
  <c r="K33" i="45"/>
  <c r="K32" i="45"/>
  <c r="K30" i="45"/>
  <c r="K29" i="45"/>
  <c r="K27" i="45"/>
  <c r="K25" i="45"/>
  <c r="K24" i="45"/>
  <c r="K23" i="45"/>
  <c r="K20" i="45"/>
  <c r="K19" i="45"/>
  <c r="K18" i="45"/>
  <c r="K17" i="45"/>
  <c r="K16" i="45"/>
  <c r="K15" i="45"/>
  <c r="K14" i="45"/>
  <c r="K13" i="45"/>
  <c r="K10" i="45"/>
  <c r="K9" i="45"/>
  <c r="K6" i="45"/>
  <c r="E37" i="46"/>
  <c r="D37" i="46"/>
  <c r="C36" i="46"/>
  <c r="E51" i="45"/>
  <c r="D51" i="45"/>
  <c r="D15" i="5" s="1"/>
  <c r="D50" i="45"/>
  <c r="C50" i="45"/>
  <c r="G37" i="5" l="1"/>
  <c r="G39" i="5" s="1"/>
  <c r="C52" i="45"/>
  <c r="H14" i="5"/>
  <c r="G14" i="5"/>
  <c r="D50" i="44"/>
  <c r="E50" i="44"/>
  <c r="C50" i="44"/>
  <c r="K45" i="44"/>
  <c r="K44" i="44"/>
  <c r="K43" i="44"/>
  <c r="K42" i="44"/>
  <c r="K41" i="44"/>
  <c r="K39" i="44"/>
  <c r="K38" i="44"/>
  <c r="K37" i="44"/>
  <c r="K36" i="44"/>
  <c r="K35" i="44"/>
  <c r="K34" i="44"/>
  <c r="K32" i="44"/>
  <c r="K31" i="44"/>
  <c r="K30" i="44"/>
  <c r="K29" i="44"/>
  <c r="K28" i="44"/>
  <c r="K27" i="44"/>
  <c r="K26" i="44"/>
  <c r="K25" i="44"/>
  <c r="K24" i="44"/>
  <c r="K23" i="44"/>
  <c r="K22" i="44"/>
  <c r="K21" i="44"/>
  <c r="K20" i="44"/>
  <c r="K19" i="44"/>
  <c r="K18" i="44"/>
  <c r="K17" i="44"/>
  <c r="K16" i="44"/>
  <c r="K15" i="44"/>
  <c r="K14" i="44"/>
  <c r="K11" i="44"/>
  <c r="K10" i="44"/>
  <c r="K9" i="44"/>
  <c r="K8" i="44"/>
  <c r="E49" i="44"/>
  <c r="D49" i="44"/>
  <c r="C49" i="44"/>
  <c r="D14" i="5"/>
  <c r="E14" i="5"/>
  <c r="C14" i="5"/>
  <c r="C51" i="44" l="1"/>
  <c r="K54" i="20"/>
  <c r="K52" i="20"/>
  <c r="K50" i="20"/>
  <c r="K48" i="20"/>
  <c r="K47" i="20"/>
  <c r="K46" i="20"/>
  <c r="K45" i="20"/>
  <c r="K44" i="20"/>
  <c r="K41" i="20"/>
  <c r="K38" i="20"/>
  <c r="K37" i="20"/>
  <c r="K36" i="20"/>
  <c r="K35" i="20"/>
  <c r="K31" i="20"/>
  <c r="K30" i="20"/>
  <c r="K29" i="20"/>
  <c r="K28" i="20"/>
  <c r="K27" i="20"/>
  <c r="K26" i="20"/>
  <c r="K22" i="20"/>
  <c r="K21" i="20"/>
  <c r="K20" i="20"/>
  <c r="K18" i="20"/>
  <c r="K17" i="20"/>
  <c r="K16" i="20"/>
  <c r="K15" i="20"/>
  <c r="K14" i="20"/>
  <c r="K13" i="20"/>
  <c r="K12" i="20"/>
  <c r="K10" i="20"/>
  <c r="E57" i="20"/>
  <c r="D57" i="20"/>
  <c r="C57" i="20"/>
  <c r="D56" i="20"/>
  <c r="C56" i="20"/>
  <c r="C58" i="20" l="1"/>
  <c r="H13" i="5"/>
  <c r="G13" i="5"/>
  <c r="K25" i="19"/>
  <c r="K22" i="19"/>
  <c r="K21" i="19"/>
  <c r="K19" i="19"/>
  <c r="K17" i="19"/>
  <c r="K16" i="19"/>
  <c r="K14" i="19"/>
  <c r="K13" i="19"/>
  <c r="K12" i="19"/>
  <c r="K11" i="19"/>
  <c r="K10" i="19"/>
  <c r="K9" i="19"/>
  <c r="C28" i="19"/>
  <c r="C29" i="19" s="1"/>
  <c r="E28" i="19"/>
  <c r="D28" i="19"/>
  <c r="E27" i="19"/>
  <c r="D27" i="19"/>
  <c r="C27" i="19"/>
  <c r="D77" i="18"/>
  <c r="E77" i="18"/>
  <c r="D78" i="18"/>
  <c r="D13" i="5" s="1"/>
  <c r="E78" i="18"/>
  <c r="E13" i="5" s="1"/>
  <c r="C78" i="18"/>
  <c r="C13" i="5" s="1"/>
  <c r="K74" i="18"/>
  <c r="K73" i="18"/>
  <c r="K72" i="18"/>
  <c r="K71" i="18"/>
  <c r="K70" i="18"/>
  <c r="K69" i="18"/>
  <c r="K68" i="18"/>
  <c r="K67" i="18"/>
  <c r="K66" i="18"/>
  <c r="K65" i="18"/>
  <c r="K63" i="18"/>
  <c r="K61" i="18"/>
  <c r="K60" i="18"/>
  <c r="K59" i="18"/>
  <c r="K58" i="18"/>
  <c r="K54" i="18"/>
  <c r="K53" i="18"/>
  <c r="K52" i="18"/>
  <c r="K51" i="18"/>
  <c r="K50" i="18"/>
  <c r="K48" i="18"/>
  <c r="K46" i="18"/>
  <c r="K45" i="18"/>
  <c r="K43" i="18"/>
  <c r="K41" i="18"/>
  <c r="K38" i="18"/>
  <c r="K37" i="18"/>
  <c r="K36" i="18"/>
  <c r="K34" i="18"/>
  <c r="K33" i="18"/>
  <c r="K32" i="18"/>
  <c r="K30" i="18"/>
  <c r="K29" i="18"/>
  <c r="K28" i="18"/>
  <c r="K27" i="18"/>
  <c r="K26" i="18"/>
  <c r="K25" i="18"/>
  <c r="K23" i="18"/>
  <c r="K22" i="18"/>
  <c r="K21" i="18"/>
  <c r="K20" i="18"/>
  <c r="K19" i="18"/>
  <c r="K18" i="18"/>
  <c r="K16" i="18"/>
  <c r="K15" i="18"/>
  <c r="K14" i="18"/>
  <c r="K13" i="18"/>
  <c r="K12" i="18"/>
  <c r="K11" i="18"/>
  <c r="K10" i="18"/>
  <c r="C77" i="18"/>
  <c r="C79" i="18" l="1"/>
  <c r="H12" i="5"/>
  <c r="G12" i="5"/>
  <c r="D12" i="5"/>
  <c r="E12" i="5"/>
  <c r="C12" i="5"/>
  <c r="D47" i="17"/>
  <c r="E47" i="17"/>
  <c r="C47" i="17"/>
  <c r="K43" i="17"/>
  <c r="K42" i="17"/>
  <c r="K41" i="17"/>
  <c r="K40" i="17"/>
  <c r="K39" i="17"/>
  <c r="K38" i="17"/>
  <c r="K37" i="17"/>
  <c r="K36" i="17"/>
  <c r="K34" i="17"/>
  <c r="K33" i="17"/>
  <c r="K32" i="17"/>
  <c r="K31" i="17"/>
  <c r="K30" i="17"/>
  <c r="K29" i="17"/>
  <c r="K26" i="17"/>
  <c r="K25" i="17"/>
  <c r="K24" i="17"/>
  <c r="K22" i="17"/>
  <c r="K20" i="17"/>
  <c r="K19" i="17"/>
  <c r="K16" i="17"/>
  <c r="K15" i="17"/>
  <c r="K14" i="17"/>
  <c r="K13" i="17"/>
  <c r="K12" i="17"/>
  <c r="K11" i="17"/>
  <c r="K10" i="17"/>
  <c r="K8" i="17"/>
  <c r="K6" i="17"/>
  <c r="E46" i="17"/>
  <c r="D46" i="17"/>
  <c r="C46" i="17"/>
  <c r="D76" i="16"/>
  <c r="E76" i="16"/>
  <c r="C76" i="16"/>
  <c r="C75" i="16"/>
  <c r="E75" i="16"/>
  <c r="D75" i="16"/>
  <c r="K72" i="16"/>
  <c r="K71" i="16"/>
  <c r="K70" i="16"/>
  <c r="K68" i="16"/>
  <c r="K67" i="16"/>
  <c r="K66" i="16"/>
  <c r="K65" i="16"/>
  <c r="K64" i="16"/>
  <c r="K63" i="16"/>
  <c r="K62" i="16"/>
  <c r="K60" i="16"/>
  <c r="K59" i="16"/>
  <c r="K58" i="16"/>
  <c r="K57" i="16"/>
  <c r="K56" i="16"/>
  <c r="K53" i="16"/>
  <c r="K52" i="16"/>
  <c r="K51" i="16"/>
  <c r="K50" i="16"/>
  <c r="K49" i="16"/>
  <c r="K48" i="16"/>
  <c r="K47" i="16"/>
  <c r="K46" i="16"/>
  <c r="K43" i="16"/>
  <c r="K42" i="16"/>
  <c r="K40" i="16"/>
  <c r="K39" i="16"/>
  <c r="K38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0" i="16"/>
  <c r="K19" i="16"/>
  <c r="K18" i="16"/>
  <c r="K17" i="16"/>
  <c r="K16" i="16"/>
  <c r="K15" i="16"/>
  <c r="K14" i="16"/>
  <c r="K13" i="16"/>
  <c r="K12" i="16"/>
  <c r="K11" i="16"/>
  <c r="K10" i="16"/>
  <c r="K7" i="16"/>
  <c r="K6" i="16"/>
  <c r="C48" i="17" l="1"/>
  <c r="C77" i="16"/>
  <c r="H11" i="5"/>
  <c r="G11" i="5"/>
  <c r="E11" i="5"/>
  <c r="D11" i="5"/>
  <c r="C11" i="5"/>
  <c r="D33" i="15"/>
  <c r="E33" i="15"/>
  <c r="C33" i="15"/>
  <c r="D32" i="15"/>
  <c r="E32" i="15"/>
  <c r="C32" i="15"/>
  <c r="K29" i="15"/>
  <c r="K28" i="15"/>
  <c r="K27" i="15"/>
  <c r="K26" i="15"/>
  <c r="K25" i="15"/>
  <c r="K24" i="15"/>
  <c r="K22" i="15"/>
  <c r="K21" i="15"/>
  <c r="K20" i="15"/>
  <c r="K19" i="15"/>
  <c r="K18" i="15"/>
  <c r="K17" i="15"/>
  <c r="K16" i="15"/>
  <c r="K15" i="15"/>
  <c r="K14" i="15"/>
  <c r="K12" i="15"/>
  <c r="K11" i="15"/>
  <c r="K10" i="15"/>
  <c r="K9" i="15"/>
  <c r="K8" i="15"/>
  <c r="K7" i="15"/>
  <c r="D74" i="14"/>
  <c r="D71" i="14"/>
  <c r="E71" i="14"/>
  <c r="C71" i="14"/>
  <c r="C72" i="14" s="1"/>
  <c r="D70" i="14"/>
  <c r="E70" i="14"/>
  <c r="C70" i="14"/>
  <c r="K67" i="14"/>
  <c r="K66" i="14"/>
  <c r="K65" i="14"/>
  <c r="K64" i="14"/>
  <c r="K62" i="14"/>
  <c r="K61" i="14"/>
  <c r="K60" i="14"/>
  <c r="K59" i="14"/>
  <c r="K58" i="14"/>
  <c r="K57" i="14"/>
  <c r="K52" i="14"/>
  <c r="K50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5" i="14"/>
  <c r="K34" i="14"/>
  <c r="K31" i="14"/>
  <c r="K30" i="14"/>
  <c r="K29" i="14"/>
  <c r="K28" i="14"/>
  <c r="K27" i="14"/>
  <c r="K26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8" i="14"/>
  <c r="C34" i="15" l="1"/>
  <c r="H10" i="5"/>
  <c r="G10" i="5"/>
  <c r="E10" i="5"/>
  <c r="D10" i="5"/>
  <c r="C10" i="5"/>
  <c r="C42" i="13"/>
  <c r="E41" i="13"/>
  <c r="D41" i="13"/>
  <c r="C41" i="13"/>
  <c r="E40" i="13"/>
  <c r="D40" i="13"/>
  <c r="C40" i="13"/>
  <c r="K38" i="13"/>
  <c r="K37" i="13"/>
  <c r="K36" i="13"/>
  <c r="K35" i="13"/>
  <c r="K34" i="13"/>
  <c r="K33" i="13"/>
  <c r="K32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D55" i="12"/>
  <c r="D52" i="12"/>
  <c r="E52" i="12"/>
  <c r="C52" i="12"/>
  <c r="D51" i="12"/>
  <c r="E51" i="12"/>
  <c r="C51" i="12"/>
  <c r="K46" i="12"/>
  <c r="K45" i="12"/>
  <c r="K43" i="12"/>
  <c r="K42" i="12"/>
  <c r="K41" i="12"/>
  <c r="K40" i="12"/>
  <c r="K39" i="12"/>
  <c r="K37" i="12"/>
  <c r="K36" i="12"/>
  <c r="K33" i="12"/>
  <c r="K32" i="12"/>
  <c r="K31" i="12"/>
  <c r="K30" i="12"/>
  <c r="K29" i="12"/>
  <c r="K27" i="12"/>
  <c r="K26" i="12"/>
  <c r="K25" i="12"/>
  <c r="K24" i="12"/>
  <c r="K23" i="12"/>
  <c r="K22" i="12"/>
  <c r="K21" i="12"/>
  <c r="K20" i="12"/>
  <c r="K19" i="12"/>
  <c r="K16" i="12"/>
  <c r="K13" i="12"/>
  <c r="K12" i="12"/>
  <c r="K11" i="12"/>
  <c r="K8" i="12"/>
  <c r="C53" i="12" l="1"/>
  <c r="H9" i="5"/>
  <c r="G9" i="5"/>
  <c r="E9" i="5"/>
  <c r="D9" i="5"/>
  <c r="C9" i="5"/>
  <c r="E48" i="10"/>
  <c r="D48" i="10"/>
  <c r="D41" i="11"/>
  <c r="E41" i="11"/>
  <c r="C41" i="11"/>
  <c r="D40" i="11"/>
  <c r="E40" i="11"/>
  <c r="C40" i="11"/>
  <c r="K38" i="11"/>
  <c r="K37" i="11"/>
  <c r="K35" i="11"/>
  <c r="K34" i="11"/>
  <c r="K29" i="11"/>
  <c r="K28" i="11"/>
  <c r="K27" i="11"/>
  <c r="K25" i="11"/>
  <c r="K24" i="11"/>
  <c r="K23" i="11"/>
  <c r="K22" i="11"/>
  <c r="K21" i="11"/>
  <c r="K20" i="11"/>
  <c r="K16" i="11"/>
  <c r="K15" i="11"/>
  <c r="K14" i="11"/>
  <c r="K13" i="11"/>
  <c r="K12" i="11"/>
  <c r="K11" i="11"/>
  <c r="K10" i="11"/>
  <c r="K9" i="11"/>
  <c r="K8" i="11"/>
  <c r="K7" i="11"/>
  <c r="K6" i="11"/>
  <c r="K5" i="11"/>
  <c r="D51" i="10"/>
  <c r="C48" i="10"/>
  <c r="D47" i="10"/>
  <c r="E47" i="10"/>
  <c r="C47" i="10"/>
  <c r="K45" i="10"/>
  <c r="K43" i="10"/>
  <c r="K42" i="10"/>
  <c r="K41" i="10"/>
  <c r="K40" i="10"/>
  <c r="K37" i="10"/>
  <c r="K36" i="10"/>
  <c r="K35" i="10"/>
  <c r="K34" i="10"/>
  <c r="K33" i="10"/>
  <c r="K32" i="10"/>
  <c r="K29" i="10"/>
  <c r="K27" i="10"/>
  <c r="K26" i="10"/>
  <c r="K23" i="10"/>
  <c r="K22" i="10"/>
  <c r="K21" i="10"/>
  <c r="K20" i="10"/>
  <c r="K19" i="10"/>
  <c r="K13" i="10"/>
  <c r="K12" i="10"/>
  <c r="K11" i="10"/>
  <c r="K8" i="10"/>
  <c r="K7" i="10"/>
  <c r="K6" i="10"/>
  <c r="K5" i="10"/>
  <c r="C42" i="11" l="1"/>
  <c r="C49" i="10"/>
  <c r="D46" i="8"/>
  <c r="D48" i="8" s="1"/>
  <c r="C43" i="8"/>
  <c r="D43" i="8"/>
  <c r="E43" i="8"/>
  <c r="C29" i="9"/>
  <c r="D29" i="9"/>
  <c r="E29" i="9"/>
  <c r="H8" i="5"/>
  <c r="G8" i="5"/>
  <c r="D30" i="9"/>
  <c r="C31" i="9" s="1"/>
  <c r="E30" i="9"/>
  <c r="C30" i="9"/>
  <c r="K26" i="9"/>
  <c r="K25" i="9"/>
  <c r="K24" i="9"/>
  <c r="K23" i="9"/>
  <c r="K22" i="9"/>
  <c r="K21" i="9"/>
  <c r="K19" i="9"/>
  <c r="K18" i="9"/>
  <c r="K17" i="9"/>
  <c r="K16" i="9"/>
  <c r="K15" i="9"/>
  <c r="K12" i="9"/>
  <c r="K11" i="9"/>
  <c r="K10" i="9"/>
  <c r="K8" i="9"/>
  <c r="K7" i="9"/>
  <c r="D44" i="8"/>
  <c r="D8" i="5" s="1"/>
  <c r="E44" i="8"/>
  <c r="E8" i="5" s="1"/>
  <c r="C44" i="8"/>
  <c r="C8" i="5" s="1"/>
  <c r="K40" i="8"/>
  <c r="K39" i="8"/>
  <c r="K38" i="8"/>
  <c r="K37" i="8"/>
  <c r="K36" i="8"/>
  <c r="K35" i="8"/>
  <c r="K32" i="8"/>
  <c r="K31" i="8"/>
  <c r="K30" i="8"/>
  <c r="K25" i="8"/>
  <c r="K24" i="8"/>
  <c r="K23" i="8"/>
  <c r="K22" i="8"/>
  <c r="K21" i="8"/>
  <c r="K20" i="8"/>
  <c r="K17" i="8"/>
  <c r="K16" i="8"/>
  <c r="K13" i="8"/>
  <c r="K11" i="8"/>
  <c r="K10" i="8"/>
  <c r="C45" i="8" l="1"/>
  <c r="G7" i="5"/>
  <c r="E7" i="5"/>
  <c r="D7" i="5"/>
  <c r="C7" i="5"/>
  <c r="D44" i="7"/>
  <c r="H7" i="5" s="1"/>
  <c r="E44" i="7"/>
  <c r="C44" i="7"/>
  <c r="K40" i="7"/>
  <c r="K39" i="7"/>
  <c r="K38" i="7"/>
  <c r="K36" i="7"/>
  <c r="K35" i="7"/>
  <c r="K34" i="7"/>
  <c r="K31" i="7"/>
  <c r="K30" i="7"/>
  <c r="K29" i="7"/>
  <c r="K28" i="7"/>
  <c r="K27" i="7"/>
  <c r="K26" i="7"/>
  <c r="K25" i="7"/>
  <c r="K24" i="7"/>
  <c r="K23" i="7"/>
  <c r="K22" i="7"/>
  <c r="K21" i="7"/>
  <c r="K20" i="7"/>
  <c r="K18" i="7"/>
  <c r="K16" i="7"/>
  <c r="K15" i="7"/>
  <c r="K14" i="7"/>
  <c r="K12" i="7"/>
  <c r="K11" i="7"/>
  <c r="K10" i="7"/>
  <c r="K9" i="7"/>
  <c r="K8" i="7"/>
  <c r="K7" i="7"/>
  <c r="K6" i="7"/>
  <c r="K5" i="7"/>
  <c r="C68" i="6"/>
  <c r="C69" i="6" s="1"/>
  <c r="E68" i="6"/>
  <c r="D68" i="6"/>
  <c r="K64" i="6"/>
  <c r="K63" i="6"/>
  <c r="K61" i="6"/>
  <c r="K60" i="6"/>
  <c r="K59" i="6"/>
  <c r="K58" i="6"/>
  <c r="K57" i="6"/>
  <c r="K54" i="6"/>
  <c r="K53" i="6"/>
  <c r="K52" i="6"/>
  <c r="K51" i="6"/>
  <c r="K49" i="6"/>
  <c r="K48" i="6"/>
  <c r="K47" i="6"/>
  <c r="K42" i="6"/>
  <c r="K41" i="6"/>
  <c r="K39" i="6"/>
  <c r="K37" i="6"/>
  <c r="K36" i="6"/>
  <c r="K35" i="6"/>
  <c r="K34" i="6"/>
  <c r="K32" i="6"/>
  <c r="K30" i="6"/>
  <c r="K29" i="6"/>
  <c r="K28" i="6"/>
  <c r="K27" i="6"/>
  <c r="K26" i="6"/>
  <c r="K25" i="6"/>
  <c r="K24" i="6"/>
  <c r="K22" i="6"/>
  <c r="K21" i="6"/>
  <c r="K20" i="6"/>
  <c r="K19" i="6"/>
  <c r="K11" i="6"/>
  <c r="K10" i="6"/>
  <c r="K5" i="6"/>
  <c r="C45" i="7" l="1"/>
  <c r="H6" i="5"/>
  <c r="G6" i="5"/>
  <c r="H5" i="5"/>
  <c r="G5" i="5"/>
  <c r="E6" i="5"/>
  <c r="C5" i="5"/>
  <c r="C47" i="4"/>
  <c r="E46" i="4"/>
  <c r="D46" i="4"/>
  <c r="C46" i="4"/>
  <c r="K43" i="4"/>
  <c r="K42" i="4"/>
  <c r="K39" i="4"/>
  <c r="K38" i="4"/>
  <c r="K37" i="4"/>
  <c r="K35" i="4"/>
  <c r="K34" i="4"/>
  <c r="K33" i="4"/>
  <c r="K32" i="4"/>
  <c r="K30" i="4"/>
  <c r="K28" i="4"/>
  <c r="K27" i="4"/>
  <c r="K26" i="4"/>
  <c r="K21" i="4"/>
  <c r="K20" i="4"/>
  <c r="K19" i="4"/>
  <c r="K18" i="4"/>
  <c r="K17" i="4"/>
  <c r="K16" i="4"/>
  <c r="K15" i="4"/>
  <c r="K14" i="4"/>
  <c r="K12" i="4"/>
  <c r="K11" i="4"/>
  <c r="K10" i="4"/>
  <c r="K9" i="4"/>
  <c r="D48" i="3"/>
  <c r="E48" i="3"/>
  <c r="C48" i="3"/>
  <c r="K45" i="3"/>
  <c r="K43" i="3"/>
  <c r="K42" i="3"/>
  <c r="K41" i="3"/>
  <c r="K39" i="3"/>
  <c r="K38" i="3"/>
  <c r="K37" i="3"/>
  <c r="K35" i="3"/>
  <c r="K34" i="3"/>
  <c r="K33" i="3"/>
  <c r="K32" i="3"/>
  <c r="K31" i="3"/>
  <c r="K30" i="3"/>
  <c r="K29" i="3"/>
  <c r="K27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0" i="3"/>
  <c r="K9" i="3"/>
  <c r="K8" i="3"/>
  <c r="K7" i="3"/>
  <c r="K5" i="3"/>
  <c r="K4" i="3"/>
  <c r="E67" i="2"/>
  <c r="D67" i="2"/>
  <c r="D6" i="5" s="1"/>
  <c r="C67" i="2"/>
  <c r="C6" i="5" s="1"/>
  <c r="K64" i="2"/>
  <c r="K63" i="2"/>
  <c r="K61" i="2"/>
  <c r="K60" i="2"/>
  <c r="K59" i="2"/>
  <c r="K58" i="2"/>
  <c r="K57" i="2"/>
  <c r="K54" i="2"/>
  <c r="K53" i="2"/>
  <c r="K52" i="2"/>
  <c r="K51" i="2"/>
  <c r="K49" i="2"/>
  <c r="K48" i="2"/>
  <c r="K47" i="2"/>
  <c r="K42" i="2"/>
  <c r="K41" i="2"/>
  <c r="K39" i="2"/>
  <c r="K37" i="2"/>
  <c r="K36" i="2"/>
  <c r="K35" i="2"/>
  <c r="K34" i="2"/>
  <c r="K32" i="2"/>
  <c r="K30" i="2"/>
  <c r="K29" i="2"/>
  <c r="K28" i="2"/>
  <c r="K27" i="2"/>
  <c r="K26" i="2"/>
  <c r="K25" i="2"/>
  <c r="K24" i="2"/>
  <c r="K22" i="2"/>
  <c r="K21" i="2"/>
  <c r="K20" i="2"/>
  <c r="K19" i="2"/>
  <c r="K11" i="2"/>
  <c r="K10" i="2"/>
  <c r="K5" i="2"/>
  <c r="D59" i="1"/>
  <c r="D5" i="5" s="1"/>
  <c r="E59" i="1"/>
  <c r="E5" i="5" s="1"/>
  <c r="C59" i="1"/>
  <c r="K53" i="1"/>
  <c r="K52" i="1"/>
  <c r="K51" i="1"/>
  <c r="K50" i="1"/>
  <c r="K47" i="1"/>
  <c r="K45" i="1"/>
  <c r="K43" i="1"/>
  <c r="K42" i="1"/>
  <c r="K41" i="1"/>
  <c r="K40" i="1"/>
  <c r="K39" i="1"/>
  <c r="K37" i="1"/>
  <c r="K34" i="1"/>
  <c r="K32" i="1"/>
  <c r="K31" i="1"/>
  <c r="K30" i="1"/>
  <c r="K29" i="1"/>
  <c r="K28" i="1"/>
  <c r="K27" i="1"/>
  <c r="K26" i="1"/>
  <c r="K25" i="1"/>
  <c r="K24" i="1"/>
  <c r="K21" i="1"/>
  <c r="K19" i="1"/>
  <c r="K18" i="1"/>
  <c r="K17" i="1"/>
  <c r="K13" i="1"/>
  <c r="K8" i="1"/>
  <c r="K7" i="1"/>
  <c r="K5" i="1"/>
  <c r="H17" i="5" l="1"/>
  <c r="E17" i="5"/>
  <c r="D17" i="5"/>
  <c r="G17" i="5"/>
  <c r="C60" i="1"/>
  <c r="C17" i="5"/>
  <c r="C49" i="3"/>
  <c r="C68" i="2"/>
  <c r="G18" i="5" l="1"/>
  <c r="C18" i="5"/>
  <c r="G20" i="5" s="1"/>
</calcChain>
</file>

<file path=xl/sharedStrings.xml><?xml version="1.0" encoding="utf-8"?>
<sst xmlns="http://schemas.openxmlformats.org/spreadsheetml/2006/main" count="15585" uniqueCount="4317">
  <si>
    <t>extrait</t>
  </si>
  <si>
    <t>date de l'opération</t>
  </si>
  <si>
    <t>date d'écriture</t>
  </si>
  <si>
    <t>description du type d'opération</t>
  </si>
  <si>
    <t>compte bénéficiaire</t>
  </si>
  <si>
    <t>contrepartie</t>
  </si>
  <si>
    <t>nom du terminal</t>
  </si>
  <si>
    <t>lieu du terminal</t>
  </si>
  <si>
    <t>numéro de carte</t>
  </si>
  <si>
    <t>communication</t>
  </si>
  <si>
    <t>suite communication</t>
  </si>
  <si>
    <t>détail de l'opération</t>
  </si>
  <si>
    <t>2020 / 1</t>
  </si>
  <si>
    <t>Achat - Bancontact</t>
  </si>
  <si>
    <t>PIZZA HUT 311 NA</t>
  </si>
  <si>
    <t>NAMUR</t>
  </si>
  <si>
    <t>Achat par carte de débit AXA - Bancontact - le 01-01-2020 à 14:02
chez PIZZA HUT 311 NA - NAMUR avec carte numéro 7506593905030312</t>
  </si>
  <si>
    <t>Virement en euros au nom de</t>
  </si>
  <si>
    <t>BE11751201547448</t>
  </si>
  <si>
    <t>Micro Construct Services</t>
  </si>
  <si>
    <t>Loyer mensuel bureau Walcourt</t>
  </si>
  <si>
    <t>Virement en euros du compte BE11 7512 0154 7448 (BIC: AXABBE22) de
Micro Construct Services
Rue des Quairelles 19 BE 5650 WALCOURT</t>
  </si>
  <si>
    <t>Achat - Maestro</t>
  </si>
  <si>
    <t>CUISINE AU BEURR</t>
  </si>
  <si>
    <t>MARSEILLE</t>
  </si>
  <si>
    <t>Achat par carte de débit AXA - Maestro
de 52,80 EUR le 30-12-2019 à 20:38
(1 EUR = 1,000000 EUR et frais étrangers 0,00 EUR)
à CUISINE AU BEURRE      MARSEILLE avec carte numéro 7506593905030312</t>
  </si>
  <si>
    <t>Le Cafe des arts</t>
  </si>
  <si>
    <t>Namur</t>
  </si>
  <si>
    <t>Achat par carte de débit AXA - Maestro
de 14,30 EUR le 01-01-2020 à 15:29
(1 EUR = 1,000000 EUR et frais étrangers 0,00 EUR)
à Le Cafe des arts       Namur avec carte numéro 7506593905030312</t>
  </si>
  <si>
    <t>Virement en euros via Homeb.</t>
  </si>
  <si>
    <t>BE78702020494886</t>
  </si>
  <si>
    <t>LAR</t>
  </si>
  <si>
    <t>Virement en euros vers le compte BE78 7020 2049 4886 (BIC: AXABBE22) de
LAR
Effectué via Homebanking le 02-01-2020 à 12:38</t>
  </si>
  <si>
    <t>BE64310180203252</t>
  </si>
  <si>
    <t>VIVIUM</t>
  </si>
  <si>
    <t>Virement en euros vers le compte BE64 3101 8020 3252 (BIC: BBRUBEBB) de
VIVIUM
Réf.banque donneuse d'ordre E167579159
Effectué via Homebanking le 02-01-2020 à 12:39</t>
  </si>
  <si>
    <t>BE72068901487816</t>
  </si>
  <si>
    <t>GRENADIERS 1er EMPIRE</t>
  </si>
  <si>
    <t>Cotisation 2020</t>
  </si>
  <si>
    <t>Virement en euros vers le compte BE72 0689 0148 7816 (BIC: GKCCBEBB) de
GRENADIERS 1er EMPIRE
Réf.banque donneuse d'ordre E167579160
Effectué via Homebanking le 02-01-2020 à 09:41</t>
  </si>
  <si>
    <t>BE24210000076238</t>
  </si>
  <si>
    <t>AG Insurance</t>
  </si>
  <si>
    <t>Virement en euros vers le compte BE24 2100 0007 6238 (BIC: GEBABEBB) de
AG Insurance
BD E JACQUMAIN 53 BE 1000 BRUXELLES
Réf.banque donneuse d'ordre E167579162
Effectué via Homebanking le 02-01-2020 à 12:39</t>
  </si>
  <si>
    <t>Retrait d'espèces - BC</t>
  </si>
  <si>
    <t>NALINNES-BULTIA</t>
  </si>
  <si>
    <t>NALINNES</t>
  </si>
  <si>
    <t>Retrait d'espèces par carte de débit AXA - Bancontact - le 02-01-2020 à 16:05
chez NALINNES-BULTIA - NALINNES avec carte numéro 7506593905030312</t>
  </si>
  <si>
    <t>Tarification: ATM</t>
  </si>
  <si>
    <t>Frais d'utilisation carte de débit AXA à un distributeur non AXA</t>
  </si>
  <si>
    <t>BE72001602461016</t>
  </si>
  <si>
    <t>EUROMAF</t>
  </si>
  <si>
    <t>10001381/S</t>
  </si>
  <si>
    <t>Virement en euros vers le compte BE72 0016 0246 1016 (BIC: GEBABEBB) de
EUROMAF
bd Bischoffsheim, 11 / 6 BE 1000 BRUXELLES
Réf.banque donneuse d'ordre E167708027
Effectué via Homebanking le 04-01-2020 à 10:32</t>
  </si>
  <si>
    <t>BE61000171003017</t>
  </si>
  <si>
    <t>PROXIMUS</t>
  </si>
  <si>
    <t>Virement en euros vers le compte BE61 0001 7100 3017 (BIC: BPOTBEB1) de
PROXIMUS
BD R ALBERT II 27 BE 1030 SCHAERBEEK
Réf.banque donneuse d'ordre E167708028
Effectué via Homebanking le 04-01-2020 à 10:32</t>
  </si>
  <si>
    <t>HUYLENBROECK SER</t>
  </si>
  <si>
    <t>WALCOURT</t>
  </si>
  <si>
    <t>Achat par carte de débit AXA - Bancontact - le 05-01-2020 à 09:46
chez HUYLENBROECK SER - WALCOURT avec carte numéro 7506593905030312</t>
  </si>
  <si>
    <t>ABBAYE DE MAREDS</t>
  </si>
  <si>
    <t>DENEE</t>
  </si>
  <si>
    <t>Achat par carte de débit AXA - Maestro
de 5,30 EUR le 05-01-2020 à 13:22
(1 EUR = 1,000000 EUR et frais étrangers 0,00 EUR)
à ABBAYE DE MAREDSOUS    DENEE avec carte numéro 7506593905030312</t>
  </si>
  <si>
    <t>Achat par carte de débit AXA - Maestro
de 11,10 EUR le 05-01-2020 à 12:58
(1 EUR = 1,000000 EUR et frais étrangers 0,00 EUR)
à ABBAYE DE MAREDSOUS    DENEE avec carte numéro 7506593905030312</t>
  </si>
  <si>
    <t>Frais carte de crédit</t>
  </si>
  <si>
    <t>Frais carte de crédit VISA</t>
  </si>
  <si>
    <t>LUNCH GARDEN 288</t>
  </si>
  <si>
    <t>JAMBES</t>
  </si>
  <si>
    <t>Achat par carte de débit AXA - Bancontact - le 07-01-2020 à 08:37
chez LUNCH GARDEN 288 - JAMBES avec carte numéro 7506593905030312</t>
  </si>
  <si>
    <t>BE13210000076339</t>
  </si>
  <si>
    <t>AG INSURANCE SA</t>
  </si>
  <si>
    <t>Trop percu sur contrat 50317538</t>
  </si>
  <si>
    <t>Virement en euros du compte BE13 2100 0007 6339 (BIC: GEBABEBB) de
AG INSURANCE SA
Bd Emile Jacqmain 53 BE 1000 BRUXELLES
Réf.donneur d'ordre 20594432 Réf.banque donneuse d'ordre 3920006AE0R1ESCS</t>
  </si>
  <si>
    <t>Remboursement 2019-12 paye 2 X</t>
  </si>
  <si>
    <t>Virement en euros vers le compte BE11 7512 0154 7448 (BIC: AXABBE22) de
Micro Construct Services
Effectué via Homebanking le 09-01-2020 à 09:02</t>
  </si>
  <si>
    <t>2020 / 2</t>
  </si>
  <si>
    <t>Achat par carte de débit AXA - Bancontact - le 10-01-2020 à 08:48
chez LUNCH GARDEN 288 - JAMBES avec carte numéro 7506593905030312</t>
  </si>
  <si>
    <t>PATISSERIE DUMON</t>
  </si>
  <si>
    <t>BOUGE</t>
  </si>
  <si>
    <t>Achat par carte de débit AXA - Bancontact - le 10-01-2020 à 18:02
chez PATISSERIE DUMON - BOUGE avec carte numéro 7506593905030312</t>
  </si>
  <si>
    <t>Achat par carte de débit AXA - Bancontact - le 12-01-2020 à 09:03
chez HUYLENBROECK SER - WALCOURT avec carte numéro 7506593905030312</t>
  </si>
  <si>
    <t>RESTAUR HAN</t>
  </si>
  <si>
    <t>ROCHEFORT</t>
  </si>
  <si>
    <t>Achat par carte de débit AXA - Bancontact - le 12-01-2020 à 13:18
chez RESTAUR HAN - ROCHEFORT avec carte numéro 7506593905030312</t>
  </si>
  <si>
    <t>SumUp  *La Roton</t>
  </si>
  <si>
    <t>Loyers</t>
  </si>
  <si>
    <t>Achat par carte de débit AXA - Maestro
de 17,60 EUR le 10-01-2020 à 13:01
(1 EUR = 1,000000 EUR et frais étrangers 0,00 EUR)
à SumUp  *La Rotonde - B Loyers avec carte numéro 7506593905030312</t>
  </si>
  <si>
    <t>HUBO PHILIPPEVIL</t>
  </si>
  <si>
    <t>PHILIPPEVI</t>
  </si>
  <si>
    <t>Achat par carte de débit AXA - Bancontact - le 13-01-2020 à 13:43
chez HUBO PHILIPPEVIL - PHILIPPEVI avec carte numéro 7506593905030312</t>
  </si>
  <si>
    <t>LURQUIN GOURDINN</t>
  </si>
  <si>
    <t>THUILLIES</t>
  </si>
  <si>
    <t>Achat par carte de débit AXA - Bancontact - le 13-01-2020 à 15:29
chez LURQUIN GOURDINN - THUILLIES avec carte numéro 7506593905030312
55,44 litre diesel à 1,41 EUR</t>
  </si>
  <si>
    <t>LUNCH GARDEN JUM</t>
  </si>
  <si>
    <t>JUMET</t>
  </si>
  <si>
    <t>Achat par carte de débit AXA - Bancontact - le 15-01-2020 à 14:06
chez LUNCH GARDEN JUM - JUMET avec carte numéro 7506593905030312</t>
  </si>
  <si>
    <t>LUNCH GARDEN 717</t>
  </si>
  <si>
    <t>COUILLET</t>
  </si>
  <si>
    <t>Achat par carte de débit AXA - Bancontact - le 15-01-2020 à 19:49
chez LUNCH GARDEN 717 - COUILLET avec carte numéro 7506593905030312</t>
  </si>
  <si>
    <t>Domiciliation européenne</t>
  </si>
  <si>
    <t>BE57210016110035</t>
  </si>
  <si>
    <t>OCTA+ Energie s.a.</t>
  </si>
  <si>
    <t>FACTURE No 13991987</t>
  </si>
  <si>
    <t>Domiciliation européenne récurrente (Core) pour
OCTA+ Energie s.a.
Identification du créancier: BE91ZZZ0401934742
Référence du mandat: BECI74812E20170906</t>
  </si>
  <si>
    <t>Achat par carte de débit AXA - Bancontact - le 17-01-2020 à 14:06
chez LUNCH GARDEN JUM - JUMET avec carte numéro 7506593905030312</t>
  </si>
  <si>
    <t>BE06096017828722</t>
  </si>
  <si>
    <t>Tecteo - VOO</t>
  </si>
  <si>
    <t>Virement en euros vers le compte BE06 0960 1782 8722 (BIC: GKCCBEBB) de
Tecteo - VOO
Rue Jean Jaures 46 BE 4430 ANS
Réf.banque donneuse d'ordre E168584246
Effectué via Homebanking le 18-01-2020 à 10:02</t>
  </si>
  <si>
    <t>Virement en euros via Mobile</t>
  </si>
  <si>
    <t>BE43750659390301</t>
  </si>
  <si>
    <t>Grimard Francoise</t>
  </si>
  <si>
    <t>Test</t>
  </si>
  <si>
    <t>Virement en euros vers le compte BE43 7506 5939 0301 (BIC: AXABBE22) de
Grimard Francoise
Effectué via Mobile (App AXA Banque pour smartphone) le 18-01-2020 à 15:18</t>
  </si>
  <si>
    <t>ING WALCOURT</t>
  </si>
  <si>
    <t>Retrait d'espèces par carte de débit AXA - Bancontact - le 19-01-2020 à 09:32
chez ING WALCOURT - WALCOURT avec carte numéro 7506593905030312</t>
  </si>
  <si>
    <t>LUNCH GARDEN 260</t>
  </si>
  <si>
    <t>WATERLOO</t>
  </si>
  <si>
    <t>Achat par carte de débit AXA - Bancontact - le 19-01-2020 à 13:42
chez LUNCH GARDEN 260 - WATERLOO avec carte numéro 7506593905030312</t>
  </si>
  <si>
    <t>Achat par carte de débit AXA - Bancontact - le 19-01-2020 à 13:59
chez LUNCH GARDEN 260 - WATERLOO avec carte numéro 7506593905030312</t>
  </si>
  <si>
    <t>Achat par carte de débit AXA - Bancontact - le 21-01-2020 à 08:33
chez LUNCH GARDEN 288 - JAMBES avec carte numéro 7506593905030312</t>
  </si>
  <si>
    <t>Lvp Piscine</t>
  </si>
  <si>
    <t>Thuin</t>
  </si>
  <si>
    <t>Achat par carte de débit AXA - Bancontact - le 22-01-2020 à 15:12
chez Lvp Piscine - Thuin avec carte numéro 7506593905030312</t>
  </si>
  <si>
    <t>Achat par carte de débit AXA - Bancontact - le 22-01-2020 à 16:21
chez LURQUIN GOURDINN - THUILLIES avec carte numéro 7506593905030312
53,18 litre diesel à 1,36 EUR</t>
  </si>
  <si>
    <t>BE79751202739033</t>
  </si>
  <si>
    <t>LAR PROTECTION JURIDIQUE</t>
  </si>
  <si>
    <t>Virement en euros vers le compte BE79 7512 0273 9033 (BIC: AXABBE22) de
LAR PROTECTION JURIDIQUE
Effectué via Homebanking le 22-01-2020 à 18:03</t>
  </si>
  <si>
    <t>Achat par carte de débit AXA - Bancontact - le 23-01-2020 à 08:36
chez LUNCH GARDEN 288 - JAMBES avec carte numéro 7506593905030312</t>
  </si>
  <si>
    <t>BE44001130665645</t>
  </si>
  <si>
    <t>S.F.P.</t>
  </si>
  <si>
    <t>/B/ PENSION 01/2020                NISS:49122809185 - PID:00251958792</t>
  </si>
  <si>
    <t>AMI:53,76 PREC:65,67               PLUS D INFOS:WWW.MYPENSION.BE</t>
  </si>
  <si>
    <t>Virement en euros du compte BE44 0011 3066 5645 (BIC: GEBABEBB) de
S.F.P.
TOUR DU MIDI BE 1060 BRUXELLES
Réf.donneur d'ordre 49122809185 01/2020 00000251958792 Réf.banque donneuse d'ordre 2320022B9C165SCT</t>
  </si>
  <si>
    <t>HYPER JAMBES</t>
  </si>
  <si>
    <t>Achat par carte de débit AXA - Maestro
de 4,22 EUR le 23-01-2020 à 08:34
(1 EUR = 1,000000 EUR et frais étrangers 0,00 EUR)
à HYPER JAMBES           JAMBES avec carte numéro 7506593905030312</t>
  </si>
  <si>
    <t>BE74091017428707</t>
  </si>
  <si>
    <t>Virement en euros vers le compte BE74 0910 1742 8707 (BIC: GKCCBEBB) de
ORES
Réf.banque donneuse d'ordre E168930824
Effectué via Homebanking le 24-01-2020 à 17:33</t>
  </si>
  <si>
    <t>BE87796550119094</t>
  </si>
  <si>
    <t>MC PROVINCE DE NAMUR</t>
  </si>
  <si>
    <t>Virement en euros vers le compte BE87 7965 5011 9094 (BIC: GKCCBEBB) de
MC PROVINCE DE NAMUR
RUE DES TANNERIES 55 BE 5000 NAMUR
Réf.banque donneuse d'ordre E168930826
Effectué via Homebanking le 24-01-2020 à 17:31</t>
  </si>
  <si>
    <t>La Brasserie Ard</t>
  </si>
  <si>
    <t>Durbuy</t>
  </si>
  <si>
    <t>Achat par carte de débit AXA - Bancontact - le 26-01-2020 à 13:21
chez La Brasserie Ard - Durbuy avec carte numéro 7506593905030312</t>
  </si>
  <si>
    <t>Achat par carte de débit AXA - Bancontact - le 26-01-2020 à 15:10
chez PATISSERIE DUMON - BOUGE avec carte numéro 7506593905030312</t>
  </si>
  <si>
    <t>PATHE</t>
  </si>
  <si>
    <t>CHARLEROI</t>
  </si>
  <si>
    <t>Achat par carte de débit AXA - Bancontact - le 27-01-2020 à 16:56
chez PATHE - CHARLEROI avec carte numéro 7506593905030312</t>
  </si>
  <si>
    <t>Achat par carte de débit AXA - Bancontact - le 27-01-2020 à 17:02
chez PATHE - CHARLEROI avec carte numéro 7506593905030312</t>
  </si>
  <si>
    <t>BE85913410481906</t>
  </si>
  <si>
    <t>Domiciliation européenne récurrente (Core) pour
PROXIMUS
Identification du créancier: BE92FLS0202239951
Référence du mandat: B009609477</t>
  </si>
  <si>
    <t>Domiciliation carte crédit</t>
  </si>
  <si>
    <t>VISA    REF 021</t>
  </si>
  <si>
    <t>17355323-03/213717355323607</t>
  </si>
  <si>
    <t>Paiement dépenses carte de crédit VISA</t>
  </si>
  <si>
    <t>BE36097009659681</t>
  </si>
  <si>
    <t>INASEP</t>
  </si>
  <si>
    <t>Virement en euros vers le compte BE36 0970 0965 9681 (BIC: GKCCBEBB) de
INASEP
RUE DES VIAUX 1 B BE 5100 NANINNE
Réf.banque donneuse d'ordre E169338062
Effectué via Homebanking le 31-01-2020 à 16:39</t>
  </si>
  <si>
    <t>PRIVE</t>
  </si>
  <si>
    <t>EXTRA</t>
  </si>
  <si>
    <t>PRO</t>
  </si>
  <si>
    <t>2020 / 3</t>
  </si>
  <si>
    <t>SA LA PALMA D'OR</t>
  </si>
  <si>
    <t>MONS</t>
  </si>
  <si>
    <t>Achat par carte de débit AXA - Bancontact - le 02-02-2020 à 14:24
chez SA LA PALMA D'OR - MONS avec carte numéro 7506593905030312</t>
  </si>
  <si>
    <t>BE60796550300970</t>
  </si>
  <si>
    <t>MUTUALITE CHRETIENNE DE LA</t>
  </si>
  <si>
    <t>/C/  4 PREST BANDAGISTE         07/10/19 TARIF OFFICIEL      66,86 EUR</t>
  </si>
  <si>
    <t>491228 091 85 222516300120/012</t>
  </si>
  <si>
    <t>Virement en euros du compte BE60 7965 5030 0970 (BIC: GKCCBEBB) de
MUTUALITE CHRETIENNE DE LA
PROVINCE DE NAMUR BE 5000  NAMUR
Réf.donneur d'ordre 20200130004009000-03012225163001012 Réf.banque donneuse d'ordre 0801G1V038284</t>
  </si>
  <si>
    <t>BE73091000381460</t>
  </si>
  <si>
    <t>ADM.COM.    FROIDCHAPELLE</t>
  </si>
  <si>
    <t>Facture 2019/219 du 11/11/19-Tranche 5-1/3 des travaux</t>
  </si>
  <si>
    <t>Virement en euros du compte BE73 0910 0038 1460 (BIC: GKCCBEBB) de
ADM.COM.    FROIDCHAPELLE
PLACE ALBERT IER 38 BE 6440        FROIDCHAPELLE
Réf.donneur d'ordre 0P2000186151 Réf.banque donneuse d'ordre 0801D1V027334</t>
  </si>
  <si>
    <t>Achat par carte de débit AXA - Bancontact - le 03-02-2020 à 16:58
chez LURQUIN GOURDINN - THUILLIES avec carte numéro 7506593905030312
59,86 litre diesel à 1,31 EUR</t>
  </si>
  <si>
    <t>Achat par carte de débit AXA - Bancontact - le 04-02-2020 à 08:32
chez LUNCH GARDEN 288 - JAMBES avec carte numéro 7506593905030312</t>
  </si>
  <si>
    <t>/C/  1 PREST GENERALISTE        08/11/19 TARIF OFFICIEL      26,27 EUR</t>
  </si>
  <si>
    <t>491228 091 85 732967310120/175</t>
  </si>
  <si>
    <t>Virement en euros du compte BE60 7965 5030 0970 (BIC: GKCCBEBB) de
MUTUALITE CHRETIENNE DE LA
PROVINCE DE NAMUR BE 5000  NAMUR
Réf.donneur d'ordre 20200131205304000-42517329673101175 Réf.banque donneuse d'ordre 0801I23033146</t>
  </si>
  <si>
    <t>/C/  4 PREST DENTISTE           13/11/19 TARIF OFFICIEL      58,00 EUR</t>
  </si>
  <si>
    <t>Virement en euros du compte BE60 7965 5030 0970 (BIC: GKCCBEBB) de
MUTUALITE CHRETIENNE DE LA
PROVINCE DE NAMUR BE 5000  NAMUR
Réf.donneur d'ordre 20200131205304000-42527329673101175 Réf.banque donneuse d'ordre 0801I23033147</t>
  </si>
  <si>
    <t>BE49126202342171</t>
  </si>
  <si>
    <t>EPIBE</t>
  </si>
  <si>
    <t>FACT074/PhS</t>
  </si>
  <si>
    <t>Virement en euros vers le compte BE49 1262 0234 2171 (BIC: CPHBBE75) de
EPIBE
rue Louis Jasmes 75 BE 6043 RANSART
Réf.banque donneuse d'ordre E169769693
Effectué via Homebanking le 06-02-2020 à 10:17</t>
  </si>
  <si>
    <t>Virement en euros vers le compte BE61 0001 7100 3017 (BIC: BPOTBEB1) de
PROXIMUS
BD R ALBERT II 27 BE 1030 SCHAERBEEK
Réf.banque donneuse d'ordre E169769695
Effectué via Homebanking le 06-02-2020 à 10:13</t>
  </si>
  <si>
    <t>BE80001504875477</t>
  </si>
  <si>
    <t>DL CONSULT</t>
  </si>
  <si>
    <t>2020/082</t>
  </si>
  <si>
    <t>Virement en euros vers le compte BE80 0015 0487 5477 (BIC: GEBABEBB) de
DL CONSULT
RUE ADOLPHE DELOOZ 1 BE 5590 CINEY
Réf.banque donneuse d'ordre E169769698
Effectué via Homebanking le 06-02-2020 à 10:13</t>
  </si>
  <si>
    <t>BE47091215034780</t>
  </si>
  <si>
    <t>DGO FISCALITE</t>
  </si>
  <si>
    <t>Virement en euros vers le compte BE47 0912 1503 4780 (BIC: GKCCBEBB) de
DGO FISCALITE
Réf.banque donneuse d'ordre E169769701
Effectué via Homebanking le 06-02-2020 à 10:15</t>
  </si>
  <si>
    <t>/C/  4 PREST KINE               01/10/19BASE REMBOURSEMENT   89,04 EUR</t>
  </si>
  <si>
    <t>491228 091 85 731967040220/113</t>
  </si>
  <si>
    <t>Virement en euros du compte BE60 7965 5030 0970 (BIC: GKCCBEBB) de
MUTUALITE CHRETIENNE DE LA
PROVINCE DE NAMUR BE 5000  NAMUR
Réf.donneur d'ordre 20200204004701000-46367319670402113 Réf.banque donneuse d'ordre 0801G25082531</t>
  </si>
  <si>
    <t>Achat par carte de débit AXA - Bancontact - le 07-02-2020 à 17:30
chez PATISSERIE DUMON - BOUGE avec carte numéro 7506593905030312</t>
  </si>
  <si>
    <t>Achat par carte de débit AXA - Bancontact - le 09-02-2020 à 09:16
chez HUYLENBROECK SER - WALCOURT avec carte numéro 7506593905030312</t>
  </si>
  <si>
    <t>VANDERFILS</t>
  </si>
  <si>
    <t>DINANT</t>
  </si>
  <si>
    <t>Achat par carte de débit AXA - Bancontact - le 09-02-2020 à 11:50
chez VANDERFILS - DINANT avec carte numéro 7506593905030312</t>
  </si>
  <si>
    <t>HERMAND OLIVIER</t>
  </si>
  <si>
    <t>Achat par carte de débit AXA - Bancontact - le 09-02-2020 à 13:28
chez HERMAND OLIVIER - DINANT avec carte numéro 7506593905030312</t>
  </si>
  <si>
    <t>BE44310007658945</t>
  </si>
  <si>
    <t>GROUP S - SOCIAAL VERZEKERINGSFONDS</t>
  </si>
  <si>
    <t>49122809185: Trop paye Statut Social</t>
  </si>
  <si>
    <t>Virement en euros du compte BE44 3100 0765 8945 (BIC: BBRUBEBB) de
GROUP S - SOCIAAL VERZEKERINGSFONDS
RUE DES URSULINES 2 BE 1000        BRUXELLES
Réf.donneur d'ordre 4912280918520200206200343602 Réf.banque donneuse d'ordre OVI/D/0701/06908117/00002203</t>
  </si>
  <si>
    <t>KAZANKAYA SALIH</t>
  </si>
  <si>
    <t>Achat par carte de débit AXA - Maestro
de 43,10 EUR le 09-02-2020 à 13:00
(1 EUR = 1,000000 EUR et frais étrangers 0,00 EUR)
à KAZANKAYA SALIH COUS   DINANT avec carte numéro 7506593905030312</t>
  </si>
  <si>
    <t>DDMM 918 SMATCH</t>
  </si>
  <si>
    <t>Achat par carte de débit AXA - Bancontact - le 10-02-2020 à 16:59
chez DDMM 918 SMATCH - JUMET avec carte numéro 7506593905030312</t>
  </si>
  <si>
    <t>Achat par carte de débit AXA - Bancontact - le 10-02-2020 à 18:08
chez PATHE - CHARLEROI avec carte numéro 7506593905030312</t>
  </si>
  <si>
    <t>Achat par carte de débit AXA - Bancontact - le 11-02-2020 à 08:34
chez LUNCH GARDEN 288 - JAMBES avec carte numéro 7506593905030312</t>
  </si>
  <si>
    <t>Achat par carte de débit AXA - Bancontact - le 11-02-2020 à 17:49
chez DDMM 918 SMATCH - JUMET avec carte numéro 7506593905030312</t>
  </si>
  <si>
    <t>Achat par carte de débit AXA - Maestro
de 2,50 EUR le 11-02-2020 à 12:51
(1 EUR = 1,000000 EUR et frais étrangers 0,00 EUR)
à SumUp  *La Rotonde  Bu Loyers avec carte numéro 7506593905030312</t>
  </si>
  <si>
    <t>Mastronardi, Nel</t>
  </si>
  <si>
    <t>Gerpinnes</t>
  </si>
  <si>
    <t>Achat par carte de débit AXA - Bancontact - le 12-02-2020 à 16:41
chez Mastronardi, Nel - Gerpinnes avec carte numéro 7506593905030312</t>
  </si>
  <si>
    <t>1 PREST AVANTAGE MC        14/10/19 TARIF OFFICIEL       7,45 EUR 4912</t>
  </si>
  <si>
    <t>28 091 85 224821110220/147</t>
  </si>
  <si>
    <t>Virement en euros du compte BE60 7965 5030 0970 (BIC: GKCCBEBB) de
MUTUALITE CHRETIENNE DE LA
PROVINCE DE NAMUR BE 5000  NAMUR
Réf.donneur d'ordre 20200211003252000-26252248211102147 Réf.banque donneuse d'ordre 0801I2C010533</t>
  </si>
  <si>
    <t>Achat par carte de débit AXA - Bancontact - le 13-02-2020 à 13:25
chez LURQUIN GOURDINN - THUILLIES avec carte numéro 7506593905030312
57,45 litre diesel à 1,30 EUR</t>
  </si>
  <si>
    <t>BE88363009913541</t>
  </si>
  <si>
    <t>FIDUCIAIRE LCI</t>
  </si>
  <si>
    <t>Virement en euros vers le compte BE88 3630 0991 3541 (BIC: BBRUBEBB) de
FIDUCIAIRE LCI
rue de Beretransart, 36 / 4 BE 6280 GERPINNES
Réf.banque donneuse d'ordre E170229442
Effectué via Homebanking le 13-02-2020 à 18:42</t>
  </si>
  <si>
    <t>PHARMACIE DE GRO</t>
  </si>
  <si>
    <t>Walcourt</t>
  </si>
  <si>
    <t>Achat par carte de débit AXA - Bancontact - le 14-02-2020 à 11:52
chez PHARMACIE DE GRO - Walcourt avec carte numéro 7506593905030312</t>
  </si>
  <si>
    <t>7148 COLRUYT WAL</t>
  </si>
  <si>
    <t>CHASTRES</t>
  </si>
  <si>
    <t>Achat par carte de débit AXA - Bancontact - le 14-02-2020 à 12:14
chez 7148 COLRUYT WAL - CHASTRES avec carte numéro 7506593905030312</t>
  </si>
  <si>
    <t>LIBRAIRIE DES HA</t>
  </si>
  <si>
    <t>Achat par carte de débit AXA - Bancontact - le 14-02-2020 à 12:31
chez LIBRAIRIE DES HA - PHILIPPEVI avec carte numéro 7506593905030312</t>
  </si>
  <si>
    <t>Retrait d'espèces par carte de débit AXA - Bancontact - le 15-02-2020 à 16:51
chez ING WALCOURT - WALCOURT avec carte numéro 7506593905030312</t>
  </si>
  <si>
    <t>GASPAR ELISIO</t>
  </si>
  <si>
    <t>BOUILLON</t>
  </si>
  <si>
    <t>Achat par carte de débit AXA - Bancontact - le 16-02-2020 à 14:36
chez GASPAR ELISIO - BOUILLON avec carte numéro 7506593905030312</t>
  </si>
  <si>
    <t>Virem. en euros memo via HB</t>
  </si>
  <si>
    <t>Virement en euros avec date d'exécution souhaitée vers le compte BE72 0016 0246 1016 (BIC: GEBABEBB) de
EUROMAF
bd Bischoffsheim, 11 / 6 BE 1000 BRUXELLES
Réf.banque donneuse d'ordre E168930825
via Homebanking le 24-01-2020 à 17:36</t>
  </si>
  <si>
    <t>Achat par carte de débit AXA - Bancontact - le 17-02-2020 à 08:36
chez LUNCH GARDEN 288 - JAMBES avec carte numéro 7506593905030312</t>
  </si>
  <si>
    <t>Achat par carte de débit AXA - Maestro
de 16,00 EUR le 17-02-2020 à 13:04
(1 EUR = 1,000000 EUR et frais étrangers 0,00 EUR)
à SumUp  *La Rotonde  Bu Loyers avec carte numéro 7506593905030312</t>
  </si>
  <si>
    <t>Note de frais janvier 2020</t>
  </si>
  <si>
    <t>BE09700021777857</t>
  </si>
  <si>
    <t>AXA BELGIUM</t>
  </si>
  <si>
    <t>Virement en euros vers le compte BE09 7000 2177 7857 (BIC: AXABBE22) de
AXA BELGIUM
BD DU SOUVERAIN 25 BE 1170 BRUXELLES
Effectué via Homebanking le 18-02-2020 à 16:57</t>
  </si>
  <si>
    <t>BE70551352610025</t>
  </si>
  <si>
    <t>ROULARTA MEDIA GROUP N V</t>
  </si>
  <si>
    <t>Abo LE VIF/L'EXPRESS:2247733</t>
  </si>
  <si>
    <t>Domiciliation européenne récurrente (Core) pour
ROULARTA MEDIA GROUP N V
Identification du créancier: BE97ZZZ0434278896
Référence du mandat: VIF1XXXX94EKLBE21750659390503XXX001</t>
  </si>
  <si>
    <t>/B/ PENSION 02/2020                NISS:49122809185 - PID:00255032064</t>
  </si>
  <si>
    <t>Virement en euros du compte BE44 0011 3066 5645 (BIC: GEBABEBB) de
S.F.P.
TOUR DU MIDI BE 1060 BRUXELLES
Réf.donneur d'ordre 49122809185 02/2020 00000255032064 Réf.banque donneuse d'ordre 9020050CFP4USSCT</t>
  </si>
  <si>
    <t>Achat par carte de débit AXA - Bancontact - le 21-02-2020 à 12:06
chez LUNCH GARDEN 260 - WATERLOO avec carte numéro 7506593905030312</t>
  </si>
  <si>
    <t>RIVE GAUCHE</t>
  </si>
  <si>
    <t>ANTWERPEN</t>
  </si>
  <si>
    <t>Achat par carte de débit AXA - Maestro
de 3,20 EUR le 20-02-2020 à 15:33
(1 EUR = 1,000000 EUR et frais étrangers 0,00 EUR)
à RIVE GAUCHE            ANTWERPEN avec carte numéro 7506593905030312</t>
  </si>
  <si>
    <t>Achat par carte de débit AXA - Bancontact - le 21-02-2020 à 17:57
chez LUNCH GARDEN 260 - WATERLOO avec carte numéro 7506593905030312</t>
  </si>
  <si>
    <t>Virement en euros vers le compte BE06 0960 1782 8722 (BIC: GKCCBEBB) de
Tecteo - VOO
Rue Jean Jaures 46 BE 4430 ANS
Réf.banque donneuse d'ordre E170675932
Effectué via Homebanking le 22-02-2020 à 09:47</t>
  </si>
  <si>
    <t>BLACKSTAR</t>
  </si>
  <si>
    <t>ERPION</t>
  </si>
  <si>
    <t>Achat par carte de débit AXA - Bancontact - le 22-02-2020 à 15:52
chez BLACKSTAR - ERPION avec carte numéro 7506593905030312</t>
  </si>
  <si>
    <t>Achat par carte de débit AXA - Bancontact - le 23-02-2020 à 19:35
chez PATHE - CHARLEROI avec carte numéro 7506593905030312</t>
  </si>
  <si>
    <t>Achat par carte de débit AXA - Bancontact - le 23-02-2020 à 22:28
chez LURQUIN GOURDINN - THUILLIES avec carte numéro 7506593905030312
55,10 litre diesel à 1,32 EUR</t>
  </si>
  <si>
    <t>MARKET WALCOURT</t>
  </si>
  <si>
    <t>Achat par carte de débit AXA - Maestro
de 2,20 EUR le 23-02-2020 à 09:50
(1 EUR = 1,000000 EUR et frais étrangers 0,00 EUR)
à MARKET WALCOURT        WALCOURT avec carte numéro 7506593905030312</t>
  </si>
  <si>
    <t>BE35363107757037</t>
  </si>
  <si>
    <t>EUROPA EXPO SCRL F.S.</t>
  </si>
  <si>
    <t>CMD220031</t>
  </si>
  <si>
    <t>Virement en euros vers le compte BE35 3631 0775 7037 (BIC: BBRUBEBB) de
EUROPA EXPO SCRL F.S.
Réf.banque donneuse d'ordre E170747918
Effectué via Homebanking le 24-02-2020 à 09:49</t>
  </si>
  <si>
    <t>2020 / 4</t>
  </si>
  <si>
    <t>FACTURE No 14168018</t>
  </si>
  <si>
    <t>CCV*LA GRANDE MA</t>
  </si>
  <si>
    <t>LOVERVAL</t>
  </si>
  <si>
    <t>Achat par carte de débit AXA - Maestro
de 22,50 EUR le 24-02-2020 à 15:03
(1 EUR = 1,000000 EUR et frais étrangers 0,00 EUR)
à CCV*LA GRANDE MARELLE  LOVERVAL avec carte numéro 7506593905030312</t>
  </si>
  <si>
    <t>Achat par carte de débit AXA - Maestro
de 14,00 EUR le 24-02-2020 à 15:52
(1 EUR = 1,000000 EUR et frais étrangers 0,00 EUR)
à CCV*LA GRANDE MARELLE  LOVERVAL avec carte numéro 7506593905030312</t>
  </si>
  <si>
    <t>STARBUCKS LIEGE</t>
  </si>
  <si>
    <t>LIEGE</t>
  </si>
  <si>
    <t>Achat par carte de débit AXA - Bancontact - le 25-02-2020 à 14:16
chez STARBUCKS LIEGE - LIEGE avec carte numéro 7506593905030312</t>
  </si>
  <si>
    <t>PIZZICO GARE GUI</t>
  </si>
  <si>
    <t>Achat par carte de débit AXA - Bancontact - le 25-02-2020 à 17:37
chez PIZZICO GARE GUI - LIEGE avec carte numéro 7506593905030312</t>
  </si>
  <si>
    <t>LIEGE P1</t>
  </si>
  <si>
    <t>Achat par carte de débit AXA - Bancontact - le 25-02-2020 à 17:56
chez LIEGE P1 - LIEGE avec carte numéro 7506593905030312</t>
  </si>
  <si>
    <t>LUNCH GARDEN 645</t>
  </si>
  <si>
    <t>GOSSELIES</t>
  </si>
  <si>
    <t>Achat par carte de débit AXA - Bancontact - le 28-02-2020 à 14:09
chez LUNCH GARDEN 645 - GOSSELIES avec carte numéro 7506593905030312</t>
  </si>
  <si>
    <t>Achat par carte de débit AXA - Bancontact - le 28-02-2020 à 14:10
chez LUNCH GARDEN 645 - GOSSELIES avec carte numéro 7506593905030312</t>
  </si>
  <si>
    <t>RELAY 373605PX</t>
  </si>
  <si>
    <t>MARIGNANE</t>
  </si>
  <si>
    <t>Achat par carte de débit AXA - Maestro
de 2,20 EUR le 31-12-2019 à 08:03
(1 EUR = 1,000000 EUR et frais étrangers 0,00 EUR)
à RELAY 373605PX         MARIGNANE CED avec carte numéro 7506593903010016</t>
  </si>
  <si>
    <t>Achat par carte de débit AXA - Bancontact - le 02-01-2020 à 12:23
chez 7148 COLRUYT WAL - CHASTRES avec carte numéro 7506593903010016</t>
  </si>
  <si>
    <t>Virement en euros vers le compte BE64 3101 8020 3252 (BIC: BBRUBEBB) de
VIVIUM
Réf.banque donneuse d'ordre E167579161
Effectué via Homebanking le 02-01-2020 à 12:35</t>
  </si>
  <si>
    <t>Achat par carte de débit AXA - Bancontact - le 04-01-2020 à 15:40
chez LURQUIN GOURDINN - THUILLIES avec carte numéro 7506593903010016
37,52 litre normal sans plomb à 1,36 EUR</t>
  </si>
  <si>
    <t>LACS DE L EAU D</t>
  </si>
  <si>
    <t>BOUSSU LEZ</t>
  </si>
  <si>
    <t>Achat par carte de débit AXA - Maestro
de 20,00 EUR le 03-01-2020 à 11:54
(1 EUR = 1,000000 EUR et frais étrangers 0,00 EUR)
à LACS DE L EAU D HEURE  BOUSSU LEZ WA avec carte numéro 7506593903010016</t>
  </si>
  <si>
    <t>Achat par carte de débit AXA - Bancontact - le 06-01-2020 à 17:44
chez 7148 COLRUYT WAL - CHASTRES avec carte numéro 7506593903010016</t>
  </si>
  <si>
    <t>Achat par carte de débit AXA - Bancontact - le 08-01-2020 à 14:43
chez 7148 COLRUYT WAL - CHASTRES avec carte numéro 7506593903010016</t>
  </si>
  <si>
    <t>MUTUALITE CHRETIENNE</t>
  </si>
  <si>
    <t>540529 050 55 - Cotisations du 01/01/2020 au 31/03/2020</t>
  </si>
  <si>
    <t>Domiciliation européenne récurrente (Core) pour
MUTUALITE CHRETIENNE
Identification du créancier: BE08002050D000404
Référence du mandat: 134MUTD540529160M41002</t>
  </si>
  <si>
    <t>Achat par carte de débit AXA - Maestro
de 18,16 EUR le 08-01-2020 à 11:53
(1 EUR = 1,000000 EUR et frais étrangers 0,00 EUR)
à MARKET WALCOURT        WALCOURT avec carte numéro 7506593903010016</t>
  </si>
  <si>
    <t>INNO 117 CHARLER</t>
  </si>
  <si>
    <t>Achat par carte de débit AXA - Bancontact - le 09-01-2020 à 17:41
chez INNO 117 CHARLER - CHARLEROI avec carte numéro 7506593903010016</t>
  </si>
  <si>
    <t>HAMBERSIN ANNE-L</t>
  </si>
  <si>
    <t>Achat par carte de débit AXA - Bancontact - le 10-01-2020 à 10:20
chez HAMBERSIN ANNE-L - NALINNES avec carte numéro 7506593903010016</t>
  </si>
  <si>
    <t>BE 097 COUILLET</t>
  </si>
  <si>
    <t>Achat par carte de débit AXA - Maestro
de 31,99 EUR le 10-01-2020 à 11:43
(1 EUR = 1,000000 EUR et frais étrangers 0,00 EUR)
à BE 097 COUILLET M      COUILLET avec carte numéro 7506593903010016</t>
  </si>
  <si>
    <t>MT GOSSELIES</t>
  </si>
  <si>
    <t>Achat par carte de débit AXA - Bancontact - le 13-01-2020 à 16:16
chez MT GOSSELIES - GOSSELIES avec carte numéro 7506593903010016</t>
  </si>
  <si>
    <t>KOKESHI SUSHI BA</t>
  </si>
  <si>
    <t>Achat par carte de débit AXA - Maestro
de 30,00 EUR le 13-01-2020 à 13:07
(1 EUR = 1,000000 EUR et frais étrangers 0,00 EUR)
à KOKESHI SUSHI BAR      GOSSELIES avec carte numéro 7506593903010016</t>
  </si>
  <si>
    <t>Achat par carte de débit AXA - Bancontact - le 14-01-2020 à 18:38
chez 7148 COLRUYT WAL - CHASTRES avec carte numéro 7506593903010016</t>
  </si>
  <si>
    <t>Achat par carte de débit AXA - Bancontact - le 15-01-2020 à 11:47
chez Mastronardi, Nel - Gerpinnes avec carte numéro 7506593903010016</t>
  </si>
  <si>
    <t>MARCEL SCHAMP SA</t>
  </si>
  <si>
    <t>MARCINELLE</t>
  </si>
  <si>
    <t>Achat par carte de débit AXA - Bancontact - le 15-01-2020 à 12:01
chez MARCEL SCHAMP SA - MARCINELLE avec carte numéro 7506593903010016</t>
  </si>
  <si>
    <t>Achat par carte de débit AXA - Maestro
de 15,46 EUR le 15-01-2020 à 11:58
(1 EUR = 1,000000 EUR et frais étrangers 0,00 EUR)
à Gerpinnes avec carte numéro 7506593903010016</t>
  </si>
  <si>
    <t>CHU Tivoli Asbl</t>
  </si>
  <si>
    <t>LA LOUVIER</t>
  </si>
  <si>
    <t>Achat par carte de débit AXA - Bancontact - le 16-01-2020 à 10:07
chez CHU Tivoli Asbl - LA LOUVIER avec carte numéro 7506593903010016</t>
  </si>
  <si>
    <t>Perception guich</t>
  </si>
  <si>
    <t>La Louvier</t>
  </si>
  <si>
    <t>Achat par carte de débit AXA - Bancontact - le 16-01-2020 à 11:12
chez Perception guich - La Louvier avec carte numéro 7506593903010016</t>
  </si>
  <si>
    <t>MATCH FOOD &amp; MOR</t>
  </si>
  <si>
    <t>Achat par carte de débit AXA - Bancontact - le 16-01-2020 à 12:30
chez MATCH FOOD &amp; MOR - JUMET avec carte numéro 7506593903010016</t>
  </si>
  <si>
    <t>Achat par carte de débit AXA - Bancontact - le 17-01-2020 à 18:36
chez 7148 COLRUYT WAL - CHASTRES avec carte numéro 7506593903010016</t>
  </si>
  <si>
    <t>BE21750659390503</t>
  </si>
  <si>
    <t>Goblet Christian - Grimard Francoise</t>
  </si>
  <si>
    <t>Virement en euros du compte BE21 7506 5939 0503 (BIC: AXABBE22) de
Goblet Christian - Grimard Francoise
Rue des Quairelles 19 BE 5650 WALCOURT</t>
  </si>
  <si>
    <t>Retrait d'espèces par carte de débit AXA - Bancontact - le 20-01-2020 à 13:44
chez ING WALCOURT - WALCOURT avec carte numéro 7506593903010016</t>
  </si>
  <si>
    <t>MYRIAM LECUYER D</t>
  </si>
  <si>
    <t>THUIN</t>
  </si>
  <si>
    <t>Achat par carte de débit AXA - Bancontact - le 20-01-2020 à 14:58
chez MYRIAM LECUYER D - THUIN avec carte numéro 7506593903010016</t>
  </si>
  <si>
    <t>Achat par carte de débit AXA - Bancontact - le 21-01-2020 à 09:31
chez MARCEL SCHAMP SA - MARCINELLE avec carte numéro 7506593903010016</t>
  </si>
  <si>
    <t>Achat par carte de débit AXA - Bancontact - le 23-01-2020 à 11:21
chez MT GOSSELIES - GOSSELIES avec carte numéro 7506593903010016</t>
  </si>
  <si>
    <t>Achat par carte de débit AXA - Bancontact - le 23-01-2020 à 12:28
chez LUNCH GARDEN 717 - COUILLET avec carte numéro 7506593903010016</t>
  </si>
  <si>
    <t>KREFEL 105 COUIL</t>
  </si>
  <si>
    <t>Achat par carte de débit AXA - Bancontact - le 23-01-2020 à 12:51
chez KREFEL 105 COUIL - COUILLET avec carte numéro 7506593903010016</t>
  </si>
  <si>
    <t>Q8 EASY 108032 C</t>
  </si>
  <si>
    <t>Achat par carte de débit AXA - Bancontact - le 23-01-2020 à 13:34
chez Q8 EASY 108032 C - CHARLEROI avec carte numéro 7506593903010016
33,02 litre normal sans plomb à 1,34 EUR</t>
  </si>
  <si>
    <t>Lobbes accueil P</t>
  </si>
  <si>
    <t>lobbes</t>
  </si>
  <si>
    <t>Achat par carte de débit AXA - Bancontact - le 23-01-2020 à 16:13
chez Lobbes accueil P - lobbes avec carte numéro 7506593903010016</t>
  </si>
  <si>
    <t>/B/ PENSION 01/2020                NISS:54052905055 - PID:00252915230</t>
  </si>
  <si>
    <t>PREC:67,30                         PLUS D INFOS:WWW.MYPENSION.BE</t>
  </si>
  <si>
    <t>Virement en euros du compte BE44 0011 3066 5645 (BIC: GEBABEBB) de
S.F.P.
TOUR DU MIDI BE 1060 BRUXELLES
Réf.donneur d'ordre 54052905055 01/2020 00000252915230 Réf.banque donneuse d'ordre 2120022B9FGZ3SCT</t>
  </si>
  <si>
    <t>Achat par carte de débit AXA - Bancontact - le 24-01-2020 à 11:03
chez 7148 COLRUYT WAL - CHASTRES avec carte numéro 7506593903010016</t>
  </si>
  <si>
    <t>CLUB 146 BULTIA</t>
  </si>
  <si>
    <t>GERPINNES</t>
  </si>
  <si>
    <t>Achat par carte de débit AXA - Bancontact - le 24-01-2020 à 16:07
chez CLUB 146 BULTIA - GERPINNES avec carte numéro 7506593903010016</t>
  </si>
  <si>
    <t>COLAZZO ELENA</t>
  </si>
  <si>
    <t>Achat par carte de débit AXA - Bancontact - le 24-01-2020 à 16:30
chez COLAZZO ELENA - COUILLET avec carte numéro 7506593903010016</t>
  </si>
  <si>
    <t>BE74795568169607</t>
  </si>
  <si>
    <t>GRAND HOPITAL DE CHARLEROI</t>
  </si>
  <si>
    <t>Virement en euros vers le compte BE74 7955 6816 9607 (BIC: GKCCBEBB) de
GRAND HOPITAL DE CHARLEROI
Réf.banque donneuse d'ordre E168930823
Effectué via Homebanking le 24-01-2020 à 17:34</t>
  </si>
  <si>
    <t>Achat par carte de débit AXA - Maestro
de 12,32 EUR le 24-01-2020 à 15:39
(1 EUR = 1,000000 EUR et frais étrangers 0,00 EUR)
à MARKET WALCOURT        WALCOURT avec carte numéro 7506593903010016</t>
  </si>
  <si>
    <t>Achat par carte de débit AXA - Bancontact - le 28-01-2020 à 12:37
chez MARCEL SCHAMP SA - MARCINELLE avec carte numéro 7506593903010016</t>
  </si>
  <si>
    <t>Achat par carte de débit AXA - Bancontact - le 31-01-2020 à 10:43
chez 7148 COLRUYT WAL - CHASTRES avec carte numéro 7506593903010016</t>
  </si>
  <si>
    <t>BE20091012147156</t>
  </si>
  <si>
    <t>ETHIAS SA</t>
  </si>
  <si>
    <t>/B/ PENSION 02/2020343 30534213 5050868</t>
  </si>
  <si>
    <t>Virement en euros du compte BE20 0910 1214 7156 (BIC: GKCCBEBB) de
ETHIAS SA
RUE DES CROISIERS 24 BE 4000 LIEGE
Réf.donneur d'ordre Z87V001273022443 Réf.banque donneuse d'ordre 0801I1R044636</t>
  </si>
  <si>
    <t>MAKRO LODELINSAR</t>
  </si>
  <si>
    <t>LODELINSAR</t>
  </si>
  <si>
    <t>Achat par carte de débit AXA - Bancontact - le 31-01-2020 à 12:06
chez MAKRO LODELINSAR - LODELINSAR avec carte numéro 7506593903010016</t>
  </si>
  <si>
    <t>/C/  1 PREST GENERALISTE        14/10/19 TARIF OFFICIEL      26,27 EUR</t>
  </si>
  <si>
    <t>540529 050 55 732967310120/177</t>
  </si>
  <si>
    <t>Virement en euros du compte BE60 7965 5030 0970 (BIC: GKCCBEBB) de
MUTUALITE CHRETIENNE DE LA
PROVINCE DE NAMUR BE 5000  NAMUR
Réf.donneur d'ordre 20200131205304000-42557329673101177 Réf.banque donneuse d'ordre 0801I23033150</t>
  </si>
  <si>
    <t>Virement en euros du compte BE60 7965 5030 0970 (BIC: GKCCBEBB) de
MUTUALITE CHRETIENNE DE LA
PROVINCE DE NAMUR BE 5000  NAMUR
Réf.donneur d'ordre 20200131205304000-42567329673101177 Réf.banque donneuse d'ordre 0801I23033151</t>
  </si>
  <si>
    <t>/C/  1 PREST GENERALISTE        25/11/19 TARIF OFFICIEL      26,27 EUR</t>
  </si>
  <si>
    <t>Virement en euros du compte BE60 7965 5030 0970 (BIC: GKCCBEBB) de
MUTUALITE CHRETIENNE DE LA
PROVINCE DE NAMUR BE 5000  NAMUR
Réf.donneur d'ordre 20200131205304000-42577329673101177 Réf.banque donneuse d'ordre 0801I23033152</t>
  </si>
  <si>
    <t>/C/  3 PREST SPECIALISTE        07/01/20 TARIF OFFICIEL      41,92 EUR</t>
  </si>
  <si>
    <t>Virement en euros du compte BE60 7965 5030 0970 (BIC: GKCCBEBB) de
MUTUALITE CHRETIENNE DE LA
PROVINCE DE NAMUR BE 5000  NAMUR
Réf.donneur d'ordre 20200131205304000-42587329673101177 Réf.banque donneuse d'ordre 0801I23033153</t>
  </si>
  <si>
    <t>/C/  1 PREST SPECIALISTE        20/01/20 TARIF OFFICIEL      34,33 EUR</t>
  </si>
  <si>
    <t>Virement en euros du compte BE60 7965 5030 0970 (BIC: GKCCBEBB) de
MUTUALITE CHRETIENNE DE LA
PROVINCE DE NAMUR BE 5000  NAMUR
Réf.donneur d'ordre 20200131205304000-42597329673101177 Réf.banque donneuse d'ordre 0801I23033154</t>
  </si>
  <si>
    <t>Achat par carte de débit AXA - Bancontact - le 04-02-2020 à 11:25
chez 7148 COLRUYT WAL - CHASTRES avec carte numéro 7506593903010016</t>
  </si>
  <si>
    <t>BRIKO DEPOT 5430</t>
  </si>
  <si>
    <t>FONTAINE-L</t>
  </si>
  <si>
    <t>Achat par carte de débit AXA - Bancontact - le 04-02-2020 à 14:46
chez BRIKO DEPOT 5430 - FONTAINE-L avec carte numéro 7506593903010016</t>
  </si>
  <si>
    <t>Achat par carte de débit AXA - Maestro
de 8,61 EUR le 04-02-2020 à 11:42
(1 EUR = 1,000000 EUR et frais étrangers 0,00 EUR)
à WALCOURT avec carte numéro 7506593903010016</t>
  </si>
  <si>
    <t>LEONIDAS GERPINN</t>
  </si>
  <si>
    <t>Achat par carte de débit AXA - Maestro
de 14,30 EUR le 05-02-2020 à 16:05
(1 EUR = 1,000000 EUR et frais étrangers 0,00 EUR)
à LEONIDAS GERPINNES     Gerpinnes avec carte numéro 7506593903010016</t>
  </si>
  <si>
    <t>Virement en euros vers le compte BE47 0912 1503 4780 (BIC: GKCCBEBB) de
DGO FISCALITE
Réf.banque donneuse d'ordre E169769699
Effectué via Homebanking le 06-02-2020 à 10:14</t>
  </si>
  <si>
    <t>CRF MKT CERFONTA</t>
  </si>
  <si>
    <t>CERFONTAIN</t>
  </si>
  <si>
    <t>Achat par carte de débit AXA - Maestro
de 3,20 EUR le 06-02-2020 à 13:36
(1 EUR = 1,000000 EUR et frais étrangers 0,00 EUR)
à CRF MKT CERFONTA       CERFONTAINE avec carte numéro 7506593903010016</t>
  </si>
  <si>
    <t>Achat par carte de débit AXA - Bancontact - le 07-02-2020 à 10:40
chez 7148 COLRUYT WAL - CHASTRES avec carte numéro 7506593903010016</t>
  </si>
  <si>
    <t>ROLAND SCHAMP SA</t>
  </si>
  <si>
    <t>Achat par carte de débit AXA - Bancontact - le 07-02-2020 à 11:02
chez ROLAND SCHAMP SA - MARCINELLE avec carte numéro 7506593903010016</t>
  </si>
  <si>
    <t>DECATHLON CHARLE</t>
  </si>
  <si>
    <t>Achat par carte de débit AXA - Bancontact - le 07-02-2020 à 11:44
chez DECATHLON CHARLE - CHARLEROI avec carte numéro 7506593903010016</t>
  </si>
  <si>
    <t>Achat par carte de débit AXA - Bancontact - le 10-02-2020 à 09:18
chez LURQUIN GOURDINN - THUILLIES avec carte numéro 7506593903010016
39,02 litre normal sans plomb à 1,30 EUR</t>
  </si>
  <si>
    <t>MARTINESSE KEVYN</t>
  </si>
  <si>
    <t>Achat par carte de débit AXA - Bancontact - le 10-02-2020 à 10:20
chez MARTINESSE KEVYN - WALCOURT avec carte numéro 7506593903010016</t>
  </si>
  <si>
    <t>Achat par carte de débit AXA - Bancontact - le 10-02-2020 à 17:48
chez MAKRO LODELINSAR - LODELINSAR avec carte numéro 7506593903010016</t>
  </si>
  <si>
    <t>Achat par carte de débit AXA - Maestro
de 16,36 EUR le 10-02-2020 à 14:41
(1 EUR = 1,000000 EUR et frais étrangers 0,00 EUR)
à MARKET WALCOURT        WALCOURT avec carte numéro 7506593903010016</t>
  </si>
  <si>
    <t>1 PREST AVANTAGE MC        29/12/19 TARIF OFFICIEL      10,00 EUR 5405</t>
  </si>
  <si>
    <t>29 050 55 224821110220/146</t>
  </si>
  <si>
    <t>Virement en euros du compte BE60 7965 5030 0970 (BIC: GKCCBEBB) de
MUTUALITE CHRETIENNE DE LA
PROVINCE DE NAMUR BE 5000  NAMUR
Réf.donneur d'ordre 20200211003252000-26212248211102146 Réf.banque donneuse d'ordre 0801I2C010529</t>
  </si>
  <si>
    <t>1 PREST AVANTAGE MC        14/10/19 TARIF OFFICIEL       7,45 EUR 5405</t>
  </si>
  <si>
    <t>Virement en euros du compte BE60 7965 5030 0970 (BIC: GKCCBEBB) de
MUTUALITE CHRETIENNE DE LA
PROVINCE DE NAMUR BE 5000  NAMUR
Réf.donneur d'ordre 20200211003252000-26222248211102146 Réf.banque donneuse d'ordre 0801I2C010530</t>
  </si>
  <si>
    <t>1 PREST AVANTAGE MC        10/10/19 TARIF OFFICIEL      10,00 EUR 5405</t>
  </si>
  <si>
    <t>Virement en euros du compte BE60 7965 5030 0970 (BIC: GKCCBEBB) de
MUTUALITE CHRETIENNE DE LA
PROVINCE DE NAMUR BE 5000  NAMUR
Réf.donneur d'ordre 20200211003252000-26232248211102146 Réf.banque donneuse d'ordre 0801I2C010531</t>
  </si>
  <si>
    <t>1 PREST AVANTAGE MC        15/01/20 TARIF OFFICIEL      10,00 EUR 5405</t>
  </si>
  <si>
    <t>Virement en euros du compte BE60 7965 5030 0970 (BIC: GKCCBEBB) de
MUTUALITE CHRETIENNE DE LA
PROVINCE DE NAMUR BE 5000  NAMUR
Réf.donneur d'ordre 20200211003252000-26242248211102146 Réf.banque donneuse d'ordre 0801I2C010532</t>
  </si>
  <si>
    <t>Achat par carte de débit AXA - Bancontact - le 13-02-2020 à 18:28
chez 7148 COLRUYT WAL - CHASTRES avec carte numéro 7506593903010016</t>
  </si>
  <si>
    <t>Achat par carte de débit AXA - Bancontact - le 14-02-2020 à 11:32
chez ROLAND SCHAMP SA - MARCINELLE avec carte numéro 7506593903010016</t>
  </si>
  <si>
    <t>Achat par carte de débit AXA - Bancontact - le 14-02-2020 à 18:35
chez 7148 COLRUYT WAL - CHASTRES avec carte numéro 7506593903010016</t>
  </si>
  <si>
    <t>BE51377034398762</t>
  </si>
  <si>
    <t>M ARNAUD DELMARCHE ET</t>
  </si>
  <si>
    <t>Dermato et gyneco Jeanne</t>
  </si>
  <si>
    <t>Virement en euros du compte BE51 3770 3439 8762 (BIC: BBRUBEBB) de
M ARNAUD DELMARCHE ET
RUE DU FOURNEAU 1 BE 5651        THY-LE-CHATEAU
Réf.banque donneuse d'ordre OVI/N/0113/HA0847044684807579000000</t>
  </si>
  <si>
    <t>Achat par carte de débit AXA - Bancontact - le 20-02-2020 à 17:05
chez 7148 COLRUYT WAL - CHASTRES avec carte numéro 7506593903010016</t>
  </si>
  <si>
    <t>/B/ PENSION 02/2020                NISS:54052905055 - PID:00255770202</t>
  </si>
  <si>
    <t>Virement en euros du compte BE44 0011 3066 5645 (BIC: GEBABEBB) de
S.F.P.
TOUR DU MIDI BE 1060 BRUXELLES
Réf.donneur d'ordre 54052905055 02/2020 00000255770202 Réf.banque donneuse d'ordre 5820050CFSJX0SCT</t>
  </si>
  <si>
    <t>Achat par carte de débit AXA - Bancontact - le 21-02-2020 à 09:15
chez PHARMACIE DE GRO - Walcourt avec carte numéro 7506593903010016</t>
  </si>
  <si>
    <t>DI 4144 BULTIA</t>
  </si>
  <si>
    <t>Achat par carte de débit AXA - Bancontact - le 21-02-2020 à 11:09
chez DI 4144 BULTIA - GERPINNES avec carte numéro 7506593903010016</t>
  </si>
  <si>
    <t>Achat par carte de débit AXA - Bancontact - le 21-02-2020 à 17:26
chez MAKRO LODELINSAR - LODELINSAR avec carte numéro 7506593903010016</t>
  </si>
  <si>
    <t>Achat par carte de débit AXA - Bancontact - le 21-02-2020 à 18:08
chez PHARMACIE DE GRO - Walcourt avec carte numéro 7506593903010016</t>
  </si>
  <si>
    <t>BE66068933180443</t>
  </si>
  <si>
    <t>PAIRI DAIZA</t>
  </si>
  <si>
    <t>0010214/1912/RVE/V</t>
  </si>
  <si>
    <t>Solde selon doc du 05/12/2019</t>
  </si>
  <si>
    <t>Virement en euros vers le compte BE66 0689 3318 0443 (BIC: GKCCBEBB) de
PAIRI DAIZA
Réf.banque donneuse d'ordre E170675751
Effectué via Homebanking le 22-02-2020 à 09:44</t>
  </si>
  <si>
    <t>Achat par carte de débit AXA - Maestro
de 3,03 EUR le 24-02-2020 à 16:35
(1 EUR = 1,000000 EUR et frais étrangers 0,00 EUR)
à MARKET WALCOURT        WALCOURT avec carte numéro 7506593903010016</t>
  </si>
  <si>
    <t>Achat par carte de débit AXA - Bancontact - le 26-02-2020 à 10:13
chez ROLAND SCHAMP SA - MARCINELLE avec carte numéro 7506593903010016</t>
  </si>
  <si>
    <t>Achat par carte de débit AXA - Bancontact - le 26-02-2020 à 18:20
chez 7148 COLRUYT WAL - CHASTRES avec carte numéro 7506593903010016</t>
  </si>
  <si>
    <t>BE51210070015662</t>
  </si>
  <si>
    <t>568016972                                            FET N 187899812</t>
  </si>
  <si>
    <t>Virement en euros du compte BE51 2100 7001 5662 (BIC: GEBABEBB) de
AXA BELGIUM
PLACE DU TRONE, 1 BE 1000  BRUXELLES
Réf.donneur d'ordre 102646100218/3453 Réf.banque donneuse d'ordre 6220057DD5SSDSCT</t>
  </si>
  <si>
    <t>/B/ PENSION 03/2020343 30534213 5050868</t>
  </si>
  <si>
    <t>Virement en euros du compte BE20 0910 1214 7156 (BIC: GKCCBEBB) de
ETHIAS SA
RUE DES CROISIERS 24 BE 4000 LIEGE
Réf.donneur d'ordre Z87V002243022835 Réf.banque donneuse d'ordre 0801J2O261768</t>
  </si>
  <si>
    <t>JARDINERIE DE L'</t>
  </si>
  <si>
    <t>Achat par carte de débit AXA - Bancontact - le 29-02-2020 à 15:46
chez JARDINERIE DE L' - Walcourt avec carte numéro 7506593903010016</t>
  </si>
  <si>
    <t>Achat par carte de débit AXA - Bancontact - le 29-02-2020 à 16:01
chez 7148 COLRUYT WAL - CHASTRES avec carte numéro 7506593903010016</t>
  </si>
  <si>
    <t>TABLEAU RECAPITULATIF</t>
  </si>
  <si>
    <t>2020-01</t>
  </si>
  <si>
    <t>CH-PRIVE</t>
  </si>
  <si>
    <t>CH-EXTRA</t>
  </si>
  <si>
    <t>CH-PRO</t>
  </si>
  <si>
    <t>FR-PRIVE</t>
  </si>
  <si>
    <t>FR-EXTRA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</si>
  <si>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</si>
  <si>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</si>
  <si>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</si>
  <si>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</si>
  <si>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</si>
  <si>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</si>
  <si>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</si>
  <si>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</si>
  <si>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</si>
  <si>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</si>
  <si>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</si>
  <si>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TOT 2020</t>
  </si>
  <si>
    <t>RESULTAT ANNEE 2020 (hors partie PRO)</t>
  </si>
  <si>
    <t>Extra FR : 1.808 solde PAIRI DAIZA</t>
  </si>
  <si>
    <t>Achat par carte de débit AXA - Maestro
de 9,70 EUR le 28-02-2020 à 09:59
(1 EUR = 1,000000 EUR et frais étrangers 0,00 EUR)
à MARKET WALCOURT        WALCOURT avec carte numéro 7506593903010016</t>
  </si>
  <si>
    <t>Achat par carte de débit AXA - Maestro
de 94,98 EUR le 28-02-2020 à 17:09
(1 EUR = 1,000000 EUR et frais étrangers 0,00 EUR)
à BE 097 COUILLET M      COUILLET avec carte numéro 7506593903010016</t>
  </si>
  <si>
    <t>AM'essentielle</t>
  </si>
  <si>
    <t>FRAIRE</t>
  </si>
  <si>
    <t>Achat par carte de débit AXA - Maestro
de 13,00 EUR le 29-02-2020 à 13:23
(1 EUR = 1,000000 EUR et frais étrangers 0,00 EUR)
à AM'essentielle         Fraire avec carte numéro 7506593903010016</t>
  </si>
  <si>
    <t>Achat par carte de débit AXA - Bancontact - le 03-03-2020 à 10:23
chez 7148 COLRUYT WAL - CHASTRES avec carte numéro 7506593903010016</t>
  </si>
  <si>
    <t>Achat par carte de débit AXA - Maestro
de 27,02 EUR le 03-03-2020 à 10:50
(1 EUR = 1,000000 EUR et frais étrangers 0,00 EUR)
à MARKET WALCOURT        WALCOURT avec carte numéro 7506593903010016</t>
  </si>
  <si>
    <t>Achat par carte de débit AXA - Bancontact - le 04-03-2020 à 18:15
chez PHARMACIE DE GRO - Walcourt avec carte numéro 7506593903010016</t>
  </si>
  <si>
    <t>Achat par carte de débit AXA - Bancontact - le 06-03-2020 à 09:57
chez 7148 COLRUYT WAL - CHASTRES avec carte numéro 7506593903010016</t>
  </si>
  <si>
    <t>Achat par carte de débit AXA - Bancontact - le 06-03-2020 à 15:48
chez MAKRO LODELINSAR - LODELINSAR avec carte numéro 7506593903010016</t>
  </si>
  <si>
    <t>BE15001772474330</t>
  </si>
  <si>
    <t>SODEXO TITRES SERVICES</t>
  </si>
  <si>
    <t>Virement en euros vers le compte BE15 0017 7247 4330 (BIC: GEBABEBB) de
SODEXO TITRES SERVICES
Réf.banque donneuse d'ordre E171691825
Effectué via Homebanking le 08-03-2020 à 18:20</t>
  </si>
  <si>
    <t>Achat par carte de débit AXA - Maestro
de 5,96 EUR le 06-03-2020 à 10:07
(1 EUR = 1,000000 EUR et frais étrangers 0,00 EUR)
à MARKET WALCOURT        WALCOURT avec carte numéro 7506593903010016</t>
  </si>
  <si>
    <t>Achat par carte de débit AXA - Bancontact - le 09-03-2020 à 11:21
chez LURQUIN GOURDINN - THUILLIES avec carte numéro 7506593903010016
39,25 litre normal sans plomb à 1,26 EUR</t>
  </si>
  <si>
    <t>Achat par carte de débit AXA - Bancontact - le 09-03-2020 à 11:51
chez JARDINERIE DE L' - Walcourt avec carte numéro 7506593903010016</t>
  </si>
  <si>
    <t>REMBOURSEMENT SUITE A ERREUR DE VIREMENT</t>
  </si>
  <si>
    <t>(erreur de compte donneur d ordre)</t>
  </si>
  <si>
    <t>Virement en euros vers le compte BE11 7512 0154 7448 (BIC: AXABBE22) de
Micro Construct Services
Effectué via Homebanking le 09-03-2020 à 16:45</t>
  </si>
  <si>
    <t>WIBRA 433 - PHIL</t>
  </si>
  <si>
    <t>Achat par carte de débit AXA - Bancontact - le 10-03-2020 à 15:30
chez WIBRA 433 - PHIL - PHILIPPEVI avec carte numéro 7506593903010016</t>
  </si>
  <si>
    <t>Achat par carte de débit AXA - Bancontact - le 12-03-2020 à 10:23
chez Mastronardi, Nel - Gerpinnes avec carte numéro 7506593903010016</t>
  </si>
  <si>
    <t>Achat par carte de débit AXA - Bancontact - le 12-03-2020 à 15:13
chez 7148 COLRUYT WAL - CHASTRES avec carte numéro 7506593903010016</t>
  </si>
  <si>
    <t>Achat par carte de débit AXA - Bancontact - le 12-03-2020 à 18:39
chez PHARMACIE DE GRO - Walcourt avec carte numéro 7506593903010016</t>
  </si>
  <si>
    <t>Achat par carte de débit AXA - Maestro
de 5,86 EUR le 12-03-2020 à 15:42
(1 EUR = 1,000000 EUR et frais étrangers 0,00 EUR)
à MARKET WALCOURT        WALCOURT avec carte numéro 7506593903010016</t>
  </si>
  <si>
    <t>Achat par carte de débit AXA - Maestro
de 7,53 EUR le 12-03-2020 à 15:44
(1 EUR = 1,000000 EUR et frais étrangers 0,00 EUR)
à MARKET WALCOURT        WALCOURT avec carte numéro 7506593903010016</t>
  </si>
  <si>
    <t>Achat par carte de débit AXA - Bancontact - le 16-03-2020 à 10:20
chez MARCEL SCHAMP SA - MARCINELLE avec carte numéro 7506593903010016</t>
  </si>
  <si>
    <t>Achat par carte de débit AXA - Bancontact - le 16-03-2020 à 10:42
chez CLUB 146 BULTIA - GERPINNES avec carte numéro 7506593903010016</t>
  </si>
  <si>
    <t>Achat par carte de débit AXA - Bancontact - le 16-03-2020 à 10:47
chez Mastronardi, Nel - Gerpinnes avec carte numéro 7506593903010016</t>
  </si>
  <si>
    <t>Achat par carte de débit AXA - Bancontact - le 16-03-2020 à 12:20
chez 7148 COLRUYT WAL - CHASTRES avec carte numéro 7506593903010016</t>
  </si>
  <si>
    <t>Achat par carte de débit AXA - Bancontact - le 17-03-2020 à 14:05
chez 7148 COLRUYT WAL - CHASTRES avec carte numéro 7506593903010016</t>
  </si>
  <si>
    <t>Achat par carte de débit AXA - Bancontact - le 20-03-2020 à 10:12
chez 7148 COLRUYT WAL - CHASTRES avec carte numéro 7506593903010016</t>
  </si>
  <si>
    <t>MRS 178310 3278</t>
  </si>
  <si>
    <t>Achat par carte de débit AXA - Maestro
de 6,90 EUR le 20-03-2020 à 11:54
(1 EUR = 1,000000 EUR et frais étrangers 0,00 EUR)
à MRS 178310 3278        WALCOURT avec carte numéro 7506593903010016</t>
  </si>
  <si>
    <t>BE51755528903162</t>
  </si>
  <si>
    <t>Goblet Christian</t>
  </si>
  <si>
    <t>Transfert sur cpte epargne</t>
  </si>
  <si>
    <t>Virement en euros vers le compte BE51 7555 2890 3162 (BIC: AXABBE22) de
Goblet Christian
Effectué via Homebanking le 23-03-2020 à 10:03</t>
  </si>
  <si>
    <t>Achat par carte de débit AXA - Bancontact - le 24-03-2020 à 09:17
chez MARCEL SCHAMP SA - MARCINELLE avec carte numéro 7506593903010016</t>
  </si>
  <si>
    <t>Achat par carte de débit AXA - Bancontact - le 24-03-2020 à 09:24
chez Mastronardi, Nel - Gerpinnes avec carte numéro 7506593903010016</t>
  </si>
  <si>
    <t>Achat par carte de débit AXA - Bancontact - le 24-03-2020 à 09:37
chez LURQUIN GOURDINN - THUILLIES avec carte numéro 7506593903010016
26,40 litre normal sans plomb à 1,03 EUR</t>
  </si>
  <si>
    <t>Achat par carte de débit AXA - Maestro
de 6,90 EUR le 25-03-2020 à 11:13
(1 EUR = 1,000000 EUR et frais étrangers 0,00 EUR)
à MRS 178310 3278        WALCOURT avec carte numéro 7506593903010016</t>
  </si>
  <si>
    <t>Achat par carte de débit AXA - Maestro
de 79,77 EUR le 25-03-2020 à 10:16
(1 EUR = 1,000000 EUR et frais étrangers 0,00 EUR)
à MARKET WALCOURT        WALCOURT avec carte numéro 7506593903010016</t>
  </si>
  <si>
    <t>Achat par carte de débit AXA - Bancontact - le 30-03-2020 à 10:21
chez 7148 COLRUYT WAL - CHASTRES avec carte numéro 7506593903010016</t>
  </si>
  <si>
    <t>Provision pour paiement solde PAIRI DAIZA</t>
  </si>
  <si>
    <t>Virement en euros du compte BE51 7555 2890 3162 (BIC: AXABBE22) de
Goblet Christian - Grimard Francoise
Rue des Quairelles 19 BE 5650 WALCOURT</t>
  </si>
  <si>
    <t>/B/ SOLDE 03/2020                  NISS:54052905055 - PID:00261099488</t>
  </si>
  <si>
    <t>Impact de l A volution salariale sur votre pension : versement unique</t>
  </si>
  <si>
    <t>Virement en euros du compte BE44 0011 3066 5645 (BIC: GEBABEBB) de
S.F.P.
TOUR DU MIDI BE 1060 BRUXELLES
Réf.donneur d'ordre 54052905055 03/2020 00000261099488 Réf.banque donneuse d'ordre 4520080BL9QCFSCT</t>
  </si>
  <si>
    <t>/B/ PENSION 03/2020                NISS:54052905055 - PID:00261063524</t>
  </si>
  <si>
    <t>PREC:76,65                         PLUS D INFOS:WWW.MYPENSION.BE</t>
  </si>
  <si>
    <t>Virement en euros du compte BE44 0011 3066 5645 (BIC: GEBABEBB) de
S.F.P.
TOUR DU MIDI BE 1060 BRUXELLES
Réf.donneur d'ordre 54052905055 03/2020 00000261063524 Réf.banque donneuse d'ordre 7020080BMXD8CSCT</t>
  </si>
  <si>
    <t xml:space="preserve"> -&gt; cpte épargne</t>
  </si>
  <si>
    <t xml:space="preserve"> &lt;- cpte épargne</t>
  </si>
  <si>
    <t>ORES - compteur nuit</t>
  </si>
  <si>
    <t>loyer</t>
  </si>
  <si>
    <t>assur</t>
  </si>
  <si>
    <t>grenadiers</t>
  </si>
  <si>
    <t>SPECIAL</t>
  </si>
  <si>
    <t>2020 / 5</t>
  </si>
  <si>
    <t>Remboursement de frais 2020/03</t>
  </si>
  <si>
    <t>Facture 2020/220 du 03/03/20-Tranche 5</t>
  </si>
  <si>
    <t>Virement en euros du compte BE73 0910 0038 1460 (BIC: GKCCBEBB) de
ADM.COM.    FROIDCHAPELLE
PLACE ALBERT IER 38 BE 6440        FROIDCHAPELLE
Réf.donneur d'ordre 0P2000520309 Réf.banque donneuse d'ordre 0801C41005788</t>
  </si>
  <si>
    <t>BE22679200300047</t>
  </si>
  <si>
    <t>TVA RECETTES</t>
  </si>
  <si>
    <t>Virement en euros vers le compte BE22 6792 0030 0047 (BIC: PCHQBEBB) de
TVA RECETTES
Réf.banque donneuse d'ordre E173071175
Effectué via Homebanking le 02-04-2020 à 09:43</t>
  </si>
  <si>
    <t>2020 / 6</t>
  </si>
  <si>
    <t>Achat par carte de débit AXA - Bancontact - le 04-04-2020 à 08:53
chez LURQUIN GOURDINN - THUILLIES avec carte numéro 7506593905030312
56,55 litre diesel à 1,13 EUR</t>
  </si>
  <si>
    <t>Achat par carte de débit AXA - Bancontact - le 05-04-2020 à 09:00
chez HUYLENBROECK SER - WALCOURT avec carte numéro 7506593905030312</t>
  </si>
  <si>
    <t>Virement en euros avec date d'exécution souhaitée vers le compte BE88 3630 0991 3541 (BIC: BBRUBEBB) de
FIDUCIAIRE LCI
rue de Beretransart, 36 / 4 BE 6280 GERPINNES
Réf.banque donneuse d'ordre E173018771
via Homebanking le 01-04-2020 à 14:31</t>
  </si>
  <si>
    <t>Achat par carte de débit AXA - Maestro
de 35,40 EUR le 07-04-2020 à 10:08
(1 EUR = 1,000000 EUR et frais étrangers 0,00 EUR)
à MRS 178310 3278        WALCOURT avec carte numéro 7506593905030312</t>
  </si>
  <si>
    <t>Virement en euros vers le compte BE61 0001 7100 3017 (BIC: BPOTBEB1) de
PROXIMUS
BD R ALBERT II 27 BE 1030 SCHAERBEEK
Réf.banque donneuse d'ordre E173459622
Effectué via Homebanking le 08-04-2020 à 09:29</t>
  </si>
  <si>
    <t>Virement en euros vers le compte BE87 7965 5011 9094 (BIC: GKCCBEBB) de
MC PROVINCE DE NAMUR
RUE DES TANNERIES 55 BE 5000 NAMUR
Réf.banque donneuse d'ordre E173459624
Effectué via Homebanking le 08-04-2020 à 09:30</t>
  </si>
  <si>
    <t>Hubo Belgi? NV</t>
  </si>
  <si>
    <t>WOMMELGEM</t>
  </si>
  <si>
    <t>Achat par carte de débit AXA - Bancontact - le 13-04-2020 à 19:24
chez Hubo Belgi? NV - WOMMELGEM avec carte numéro 7506593905030312</t>
  </si>
  <si>
    <t>SumUp  *SPRL BOP</t>
  </si>
  <si>
    <t>cerfontain</t>
  </si>
  <si>
    <t>Achat par carte de débit AXA - Maestro
de 7,30 EUR le 10-04-2020 à 09:26
(1 EUR = 1,000000 EUR et frais étrangers 0,00 EUR)
à SumUp  *SPRL BOPAMO    cerfontaine avec carte numéro 7506593905030312</t>
  </si>
  <si>
    <t>FACTURE No 14375373</t>
  </si>
  <si>
    <t>BE30091000541411</t>
  </si>
  <si>
    <t>ADM.COM.    WALCOURT</t>
  </si>
  <si>
    <t>FAC 2020/221 - 11/03</t>
  </si>
  <si>
    <t>Virement en euros du compte BE30 0910 0054 1411 (BIC: GKCCBEBB) de
ADM.COM.    WALCOURT
PLACE HOTEL DE VILLE 3 BE 5650        WALCOURT
Réf.donneur d'ordre 0P2000191730 Réf.banque donneuse d'ordre 0801D4G017407</t>
  </si>
  <si>
    <t>Drink Malpaix</t>
  </si>
  <si>
    <t>Achat par carte de débit AXA - Bancontact - le 18-04-2020 à 14:36
chez Drink Malpaix - Walcourt avec carte numéro 7506593905030312</t>
  </si>
  <si>
    <t>Achat par carte de débit AXA - Bancontact - le 19-04-2020 à 09:03
chez HUYLENBROECK SER - WALCOURT avec carte numéro 7506593905030312</t>
  </si>
  <si>
    <t>Achat par carte de débit AXA - Maestro
de 2,80 EUR le 17-04-2020 à 16:02
(1 EUR = 1,000000 EUR et frais étrangers 0,00 EUR)
à SumUp  *SPRL BOPAMO    cerfontaine avec carte numéro 7506593905030312</t>
  </si>
  <si>
    <t>MR. BRICOLAGE WA</t>
  </si>
  <si>
    <t>Achat par carte de débit AXA - Bancontact - le 20-04-2020 à 17:44
chez MR. BRICOLAGE WA - WALCOURT avec carte numéro 7506593905030312</t>
  </si>
  <si>
    <t>Achat par carte de débit AXA - Bancontact - le 21-04-2020 à 15:26
chez MR. BRICOLAGE WA - WALCOURT avec carte numéro 7506593905030312</t>
  </si>
  <si>
    <t>Facture 2020/111/PhS</t>
  </si>
  <si>
    <t>Virement en euros vers le compte BE49 1262 0234 2171 (BIC: CPHBBE75) de
EPIBE
rue Louis Jasmes 75 BE 6043 RANSART
Réf.banque donneuse d'ordre E174181689
Effectué via Homebanking le 22-04-2020 à 10:30</t>
  </si>
  <si>
    <t>Facture 2020/110</t>
  </si>
  <si>
    <t>Virement en euros vers le compte BE49 1262 0234 2171 (BIC: CPHBBE75) de
EPIBE
rue Louis Jasmes 75 BE 6043 RANSART
Réf.banque donneuse d'ordre E174181691
Effectué via Homebanking le 22-04-2020 à 10:30</t>
  </si>
  <si>
    <t>Virement en euros vers le compte BE06 0960 1782 8722 (BIC: GKCCBEBB) de
Tecteo - VOO
Rue Jean Jaures 46 BE 4430 ANS
Réf.banque donneuse d'ordre E174181692
Effectué via Homebanking le 22-04-2020 à 10:31</t>
  </si>
  <si>
    <t>/B/ PENSION 04/2020                NISS:49122809185 - PID:00262780214</t>
  </si>
  <si>
    <t>AMI:54,84 PREC:78,52               PLUS D INFOS:WWW.MYPENSION.BE</t>
  </si>
  <si>
    <t>Virement en euros du compte BE44 0011 3066 5645 (BIC: GEBABEBB) de
S.F.P.
TOUR DU MIDI BE 1060 BRUXELLES
Réf.donneur d'ordre 49122809185 04/2020 00000262780214 Réf.banque donneuse d'ordre 6420112BVTK8ESCT</t>
  </si>
  <si>
    <t>Achat par carte de débit AXA - Bancontact - le 24-04-2020 à 15:00
chez MR. BRICOLAGE WA - WALCOURT avec carte numéro 7506593905030312</t>
  </si>
  <si>
    <t>Achat par carte de débit AXA - Bancontact - le 26-04-2020 à 09:04
chez HUYLENBROECK SER - WALCOURT avec carte numéro 7506593905030312</t>
  </si>
  <si>
    <t>Achat par carte de débit AXA - Maestro
de 9,70 EUR le 25-04-2020 à 14:18
(1 EUR = 1,000000 EUR et frais étrangers 0,00 EUR)
à SumUp  *SPRL BOPAMO    cerfontaine avec carte numéro 7506593905030312</t>
  </si>
  <si>
    <t>BE84068233084559</t>
  </si>
  <si>
    <t>NATAGORA asbl</t>
  </si>
  <si>
    <t>RC 03 2015-03-0040</t>
  </si>
  <si>
    <t>Virement en euros vers le compte BE84 0682 3308 4559 (BIC: GKCCBEBB) de
NATAGORA asbl
Réf.banque donneuse d'ordre E174505777
Effectué via Homebanking le 28-04-2020 à 17:38</t>
  </si>
  <si>
    <t>Achat par carte de débit AXA - Bancontact - le 30-04-2020 à 09:09
chez MARCEL SCHAMP SA - MARCINELLE avec carte numéro 7506593905030312</t>
  </si>
  <si>
    <t>Achat par carte de débit AXA - Maestro
de 4,80 EUR le 29-04-2020 à 09:29
(1 EUR = 1,000000 EUR et frais étrangers 0,00 EUR)
à SumUp  *SPRL BOPAMO    cerfontaine avec carte numéro 7506593905030312</t>
  </si>
  <si>
    <t>Achat par carte de débit AXA - Bancontact - le 30-04-2020 à 10:12
chez MAKRO LODELINSAR - LODELINSAR avec carte numéro 7506593905030312</t>
  </si>
  <si>
    <t>Achat par carte de débit AXA - Bancontact - le 30-04-2020 à 10:13
chez MAKRO LODELINSAR - LODELINSAR avec carte numéro 7506593905030312</t>
  </si>
  <si>
    <t>Achat par carte de débit AXA - Bancontact - le 30-04-2020 à 11:36
chez MR. BRICOLAGE WA - WALCOURT avec carte numéro 7506593905030312</t>
  </si>
  <si>
    <t>Achat par carte de débit AXA - Bancontact - le 30-04-2020 à 12:08
chez HUBO PHILIPPEVIL - PHILIPPEVI avec carte numéro 7506593905030312</t>
  </si>
  <si>
    <t>VISA    REF 112</t>
  </si>
  <si>
    <t>/B/ PENSION 04/2020343 30534213 5050868</t>
  </si>
  <si>
    <t>Virement en euros du compte BE20 0910 1214 7156 (BIC: GKCCBEBB) de
ETHIAS SA
RUE DES CROISIERS 24 BE 4000 LIEGE
Réf.donneur d'ordre Z87V003263022095 Réf.banque donneuse d'ordre 0801G3Q066522</t>
  </si>
  <si>
    <t>BE04350053059931</t>
  </si>
  <si>
    <t>GR LABORATOIRES MEDICAUX SPRL</t>
  </si>
  <si>
    <t>Virement en euros vers le compte BE04 3500 5305 9931 (BIC: BBRUBEBB) de
GR LABORATOIRES MEDICAUX SPRL
Réf.banque donneuse d'ordre E173018773
Effectué via Homebanking le 01-04-2020 à 14:30</t>
  </si>
  <si>
    <t>Achat par carte de débit AXA - Bancontact - le 02-04-2020 à 09:42
chez ROLAND SCHAMP SA - MARCINELLE avec carte numéro 7506593903010016</t>
  </si>
  <si>
    <t>Achat par carte de débit AXA - Bancontact - le 06-04-2020 à 10:21
chez 7148 COLRUYT WAL - CHASTRES avec carte numéro 7506593903010016</t>
  </si>
  <si>
    <t>540529 050 55 - Cotisations du 01/04/2020 au 30/06/2020</t>
  </si>
  <si>
    <t>Achat par carte de débit AXA - Bancontact - le 09-04-2020 à 09:52
chez 7148 COLRUYT WAL - CHASTRES avec carte numéro 7506593903010016</t>
  </si>
  <si>
    <t>Achat par carte de débit AXA - Bancontact - le 10-04-2020 à 09:13
chez ROLAND SCHAMP SA - MARCINELLE avec carte numéro 7506593903010016</t>
  </si>
  <si>
    <t>Achat par carte de débit AXA - Bancontact - le 11-04-2020 à 15:22
chez 7148 COLRUYT WAL - CHASTRES avec carte numéro 7506593903010016</t>
  </si>
  <si>
    <t>BE64377034320152</t>
  </si>
  <si>
    <t>Goblet christelle</t>
  </si>
  <si>
    <t>les cloches sont passees .</t>
  </si>
  <si>
    <t>Virement en euros vers le compte BE64 3770 3432 0152 (BIC: BBRUBEBB) de
Goblet christelle
Réf.banque donneuse d'ordre E173773129
Effectué via Homebanking le 14-04-2020 à 14:30</t>
  </si>
  <si>
    <t>BE73377036639260</t>
  </si>
  <si>
    <t>valery goblet</t>
  </si>
  <si>
    <t>les cloches sont passees</t>
  </si>
  <si>
    <t>Virement en euros vers le compte BE73 3770 3663 9260 (BIC: BBRUBEBB) de
valery goblet
Réf.banque donneuse d'ordre E173773130
Effectué via Homebanking le 14-04-2020 à 14:31</t>
  </si>
  <si>
    <t>Achat par carte de débit AXA - Bancontact - le 17-04-2020 à 09:51
chez JARDINERIE DE L' - Walcourt avec carte numéro 7506593903010016</t>
  </si>
  <si>
    <t>Achat par carte de débit AXA - Bancontact - le 17-04-2020 à 10:14
chez PHARMACIE DE GRO - Walcourt avec carte numéro 7506593903010016</t>
  </si>
  <si>
    <t>Achat par carte de débit AXA - Maestro
de 53,67 EUR le 17-04-2020 à 09:13
(1 EUR = 1,000000 EUR et frais étrangers 0,00 EUR)
à MARKET WALCOURT        WALCOURT avec carte numéro 7506593903010016</t>
  </si>
  <si>
    <t>Achat par carte de débit AXA - Bancontact - le 20-04-2020 à 16:17
chez 7148 COLRUYT WAL - CHASTRES avec carte numéro 7506593903010016</t>
  </si>
  <si>
    <t>Achat par carte de débit AXA - Bancontact - le 21-04-2020 à 09:02
chez MARCEL SCHAMP SA - MARCINELLE avec carte numéro 7506593903010016</t>
  </si>
  <si>
    <t>/B/ PENSION 04/2020                NISS:54052905055 - PID:00263753925</t>
  </si>
  <si>
    <t>PREC:72,20                         PLUS D INFOS:WWW.MYPENSION.BE</t>
  </si>
  <si>
    <t>Virement en euros du compte BE44 0011 3066 5645 (BIC: GEBABEBB) de
S.F.P.
TOUR DU MIDI BE 1060 BRUXELLES
Réf.donneur d'ordre 54052905055 04/2020 00000263753925 Réf.banque donneuse d'ordre 9620112BVWE3YSCT</t>
  </si>
  <si>
    <t>Achat par carte de débit AXA - Bancontact - le 25-04-2020 à 11:36
chez LURQUIN GOURDINN - THUILLIES avec carte numéro 7506593903010016
39,07 litre normal sans plomb à 1,06 EUR</t>
  </si>
  <si>
    <t>Achat par carte de débit AXA - Bancontact - le 25-04-2020 à 11:55
chez MARTINESSE KEVYN - WALCOURT avec carte numéro 7506593903010016</t>
  </si>
  <si>
    <t>Achat par carte de débit AXA - Bancontact - le 25-04-2020 à 14:44
chez 7148 COLRUYT WAL - CHASTRES avec carte numéro 7506593903010016</t>
  </si>
  <si>
    <t>Achat par carte de débit AXA - Bancontact - le 27-04-2020 à 15:08
chez JARDINERIE DE L' - Walcourt avec carte numéro 7506593903010016</t>
  </si>
  <si>
    <t>PEPINIERE RAUNET</t>
  </si>
  <si>
    <t>HAM-SUR-HE</t>
  </si>
  <si>
    <t>Achat par carte de débit AXA - Bancontact - le 29-04-2020 à 09:56
chez PEPINIERE RAUNET - HAM-SUR-HE avec carte numéro 7506593903010016</t>
  </si>
  <si>
    <t>Achat par carte de débit AXA - Bancontact - le 29-04-2020 à 17:45
chez 7148 COLRUYT WAL - CHASTRES avec carte numéro 7506593903010016</t>
  </si>
  <si>
    <t>/B/ PENSION 05/2020343 30534213 5050868</t>
  </si>
  <si>
    <t>Virement en euros du compte BE20 0910 1214 7156 (BIC: GKCCBEBB) de
ETHIAS SA
RUE DES CROISIERS 24 BE 4000 LIEGE
Réf.donneur d'ordre Z87V004243021954 Réf.banque donneuse d'ordre 0801G4O047630</t>
  </si>
  <si>
    <t>bureau</t>
  </si>
  <si>
    <t>bureau dans carte de crédit (MAKRO)</t>
  </si>
  <si>
    <t>Reste peinture … en avril</t>
  </si>
  <si>
    <t>Achat par carte de débit AXA - Bancontact - le 02-05-2020 à 10:06
chez MR. BRICOLAGE WA - WALCOURT avec carte numéro 7506593905030312</t>
  </si>
  <si>
    <t>Achat par carte de débit AXA - Bancontact - le 02-05-2020 à 10:07
chez MR. BRICOLAGE WA - WALCOURT avec carte numéro 7506593905030312</t>
  </si>
  <si>
    <t>Achat par carte de débit AXA - Bancontact - le 02-05-2020 à 10:36
chez HUBO PHILIPPEVIL - PHILIPPEVI avec carte numéro 7506593905030312</t>
  </si>
  <si>
    <t>Achat par carte de débit AXA - Bancontact - le 03-05-2020 à 08:51
chez HUYLENBROECK SER - WALCOURT avec carte numéro 7506593905030312</t>
  </si>
  <si>
    <t>Achat par carte de débit AXA - Bancontact - le 04-05-2020 à 09:22
chez MAKRO LODELINSAR - LODELINSAR avec carte numéro 7506593905030312</t>
  </si>
  <si>
    <t>Achat par carte de débit AXA - Bancontact - le 04-05-2020 à 09:40
chez Mastronardi, Nel - Gerpinnes avec carte numéro 7506593905030312</t>
  </si>
  <si>
    <t>Achat par carte de débit AXA - Bancontact - le 04-05-2020 à 10:13
chez HUBO PHILIPPEVIL - PHILIPPEVI avec carte numéro 7506593905030312</t>
  </si>
  <si>
    <t>Virement en euros vers le compte BE36 0970 0965 9681 (BIC: GKCCBEBB) de
INASEP
RUE DES VIAUX 1 B BE 5100 NANINNE
Réf.banque donneuse d'ordre E174951674
Effectué via Homebanking le 05-05-2020 à 08:58</t>
  </si>
  <si>
    <t>Virement en euros vers le compte BE61 0001 7100 3017 (BIC: BPOTBEB1) de
PROXIMUS
BD R ALBERT II 27 BE 1030 SCHAERBEEK
Réf.banque donneuse d'ordre E174952287
Effectué via Homebanking le 05-05-2020 à 09:09</t>
  </si>
  <si>
    <t>2020 / 7</t>
  </si>
  <si>
    <t>Virement en euros vers le compte BE61 0001 7100 3017 (BIC: BPOTBEB1) de
PROXIMUS
BD R ALBERT II 27 BE 1030 SCHAERBEEK
Réf.banque donneuse d'ordre E175027968
Effectué via Homebanking le 06-05-2020 à 08:55</t>
  </si>
  <si>
    <t>Remboursement facture MCS - PROXIMUS du 03-05-2020</t>
  </si>
  <si>
    <t>Releve de frais avril 2020</t>
  </si>
  <si>
    <t>PNEU 2OOO SA</t>
  </si>
  <si>
    <t>Achat par carte de débit AXA - Bancontact - le 07-05-2020 à 09:21
chez PNEU 2OOO SA - NALINNES avec carte numéro 7506593905030312</t>
  </si>
  <si>
    <t>Achat par carte de débit AXA - Maestro
de 4,45 EUR le 06-05-2020 à 09:57
(1 EUR = 1,000000 EUR et frais étrangers 0,00 EUR)
à SumUp  *SPRL BOPAMO    cerfontaine avec carte numéro 7506593905030312</t>
  </si>
  <si>
    <t>Achat par carte de débit AXA - Bancontact - le 10-05-2020 à 09:10
chez HUYLENBROECK SER - WALCOURT avec carte numéro 7506593905030312</t>
  </si>
  <si>
    <t>Achat par carte de débit AXA - Bancontact - le 12-05-2020 à 10:16
chez MR. BRICOLAGE WA - WALCOURT avec carte numéro 7506593905030312</t>
  </si>
  <si>
    <t>Achat par carte de débit AXA - Bancontact - le 13-05-2020 à 18:00
chez HUBO PHILIPPEVIL - PHILIPPEVI avec carte numéro 7506593905030312</t>
  </si>
  <si>
    <t>GROUPE S - C.A.S.I.  asbl</t>
  </si>
  <si>
    <t>Virement en euros vers le compte BE44 3100 0765 8945 (BIC: BBRUBEBB) de
GROUPE S - C.A.S.I.  asbl
Réf.banque donneuse d'ordre E175474234
Effectué via Homebanking le 13-05-2020 à 18:21</t>
  </si>
  <si>
    <t>BE80001633749677</t>
  </si>
  <si>
    <t>ALTEA</t>
  </si>
  <si>
    <t>Facture 2020/0235 du 07/05/2020</t>
  </si>
  <si>
    <t>Virement en euros vers le compte BE80 0016 3374 9677 (BIC: GEBABEBB) de
ALTEA
Réf.banque donneuse d'ordre E175474235
Effectué via Homebanking le 13-05-2020 à 18:21</t>
  </si>
  <si>
    <t>Achat par carte de débit AXA - Bancontact - le 15-05-2020 à 17:33
chez MR. BRICOLAGE WA - WALCOURT avec carte numéro 7506593905030312</t>
  </si>
  <si>
    <t>Achat par carte de débit AXA - Bancontact - le 17-05-2020 à 08:12
chez HUYLENBROECK SER - WALCOURT avec carte numéro 7506593905030312</t>
  </si>
  <si>
    <t>FACTURE No 14498966</t>
  </si>
  <si>
    <t>Achat par carte de débit AXA - Maestro
de 3,90 EUR le 15-05-2020 à 16:41
(1 EUR = 1,000000 EUR et frais étrangers 0,00 EUR)
à SumUp  *SPRL BOPAMO    cerfontaine avec carte numéro 7506593905030312</t>
  </si>
  <si>
    <t>2020 / 8</t>
  </si>
  <si>
    <t>/B/ PENSION 05/2020                NISS:49122809185 - PID:00265464558</t>
  </si>
  <si>
    <t>AMI:54,84 PREC:87,83 PEC.VAC:186,10PLUS D INFOS:WWW.MYPENSION.BE</t>
  </si>
  <si>
    <t>Virement en euros du compte BE44 0011 3066 5645 (BIC: GEBABEBB) de
S.F.P.
TOUR DU MIDI BE 1060 BRUXELLES
Réf.donneur d'ordre 49122809185 05/2020 00000265464558 Réf.banque donneuse d'ordre 6620139B1YOB8SCT</t>
  </si>
  <si>
    <t>Achat par carte de débit AXA - Bancontact - le 20-05-2020 à 10:46
chez LURQUIN GOURDINN - THUILLIES avec carte numéro 7506593905030312
52,96 litre diesel à 1,14 EUR</t>
  </si>
  <si>
    <t>Achat par carte de débit AXA - Bancontact - le 24-05-2020 à 08:47
chez HUYLENBROECK SER - WALCOURT avec carte numéro 7506593905030312</t>
  </si>
  <si>
    <t>Achat par carte de débit AXA - Maestro
de 4,80 EUR le 20-05-2020 à 09:46
(1 EUR = 1,000000 EUR et frais étrangers 0,00 EUR)
à SumUp  *SPRL BOPAMO    cerfontaine avec carte numéro 7506593905030312</t>
  </si>
  <si>
    <t>GEM SCRL</t>
  </si>
  <si>
    <t>Achat par carte de débit AXA - Bancontact - le 25-05-2020 à 15:03
chez GEM SCRL - PHILIPPEVI avec carte numéro 7506593905030312</t>
  </si>
  <si>
    <t>TASIAUX COUR SUR</t>
  </si>
  <si>
    <t>TARCIENNE</t>
  </si>
  <si>
    <t>Achat par carte de débit AXA - Bancontact - le 26-05-2020 à 11:05
chez TASIAUX COUR SUR - TARCIENNE avec carte numéro 7506593905030312</t>
  </si>
  <si>
    <t>Achat par carte de débit AXA - Bancontact - le 26-05-2020 à 11:16
chez Mastronardi, Nel - Gerpinnes avec carte numéro 7506593905030312</t>
  </si>
  <si>
    <t>/C/  3 PREST SPECIALISTE        22/01/20 TARIF OFFICIEL      41,92 EUR</t>
  </si>
  <si>
    <t>491228 091 85 731967250520/089</t>
  </si>
  <si>
    <t>Virement en euros du compte BE60 7965 5030 0970 (BIC: GKCCBEBB) de
MUTUALITE CHRETIENNE DE LA
PROVINCE DE NAMUR BE 5000  NAMUR
Réf.donneur d'ordre 20200525235304000-31637319672505089 Réf.banque donneuse d'ordre 0801G5Q046110</t>
  </si>
  <si>
    <t>/C/  1 PREST SPECIALISTE        04/03/20 TARIF OFFICIEL      26,78 EUR</t>
  </si>
  <si>
    <t>Virement en euros du compte BE60 7965 5030 0970 (BIC: GKCCBEBB) de
MUTUALITE CHRETIENNE DE LA
PROVINCE DE NAMUR BE 5000  NAMUR
Réf.donneur d'ordre 20200525235304000-31647319672505089 Réf.banque donneuse d'ordre 0801G5Q046111</t>
  </si>
  <si>
    <t>BLACKCOFFEE</t>
  </si>
  <si>
    <t>Achat par carte de débit AXA - Bancontact - le 27-05-2020 à 14:28
chez BLACKCOFFEE - CHARLEROI avec carte numéro 7506593905030312</t>
  </si>
  <si>
    <t>SumUp  *ASSISTPC</t>
  </si>
  <si>
    <t>Fleurus</t>
  </si>
  <si>
    <t>Achat par carte de débit AXA - Maestro
de 29,99 EUR le 27-05-2020 à 15:20
(1 EUR = 1,000000 EUR et frais étrangers 0,00 EUR)
à SumUp  *ASSISTPC       Fleurus avec carte numéro 7506593905030312</t>
  </si>
  <si>
    <t>Achat par carte de débit AXA - Maestro
de 7,30 EUR le 27-05-2020 à 09:38
(1 EUR = 1,000000 EUR et frais étrangers 0,00 EUR)
à SumUp  *SPRL BOPAMO    cerfontaine avec carte numéro 7506593905030312</t>
  </si>
  <si>
    <t>FNAC</t>
  </si>
  <si>
    <t>CHARLEROY</t>
  </si>
  <si>
    <t>Achat par carte de débit AXA - Maestro
de 10,75 EUR le 27-05-2020 à 15:31
(1 EUR = 1,000000 EUR et frais étrangers 0,00 EUR)
à        FNAC               CHARLEROI avec carte numéro 7506593905030312</t>
  </si>
  <si>
    <t>Virement en euros vers le compte BE06 0960 1782 8722 (BIC: GKCCBEBB) de
Tecteo - VOO
Rue Jean Jaures 46 BE 4430 ANS
Réf.banque donneuse d'ordre E176244264
Effectué via Homebanking le 29-05-2020 à 08:28</t>
  </si>
  <si>
    <t>Achat par carte de débit AXA - Bancontact - le 31-05-2020 à 07:59
chez HUYLENBROECK SER - WALCOURT avec carte numéro 7506593905030312</t>
  </si>
  <si>
    <t>pneus</t>
  </si>
  <si>
    <t>Note :</t>
  </si>
  <si>
    <t>total aménagement bureau</t>
  </si>
  <si>
    <t>Achat par carte de débit AXA - Bancontact - le 02-05-2020 à 11:14
chez JARDINERIE DE L' - Walcourt avec carte numéro 7506593903010016</t>
  </si>
  <si>
    <t>Achat par carte de débit AXA - Bancontact - le 02-05-2020 à 11:15
chez JARDINERIE DE L' - Walcourt avec carte numéro 7506593903010016</t>
  </si>
  <si>
    <t>Achat par carte de débit AXA - Bancontact - le 06-05-2020 à 17:42
chez 7148 COLRUYT WAL - CHASTRES avec carte numéro 7506593903010016</t>
  </si>
  <si>
    <t>CENTRE HOSP. N.D</t>
  </si>
  <si>
    <t>Achat par carte de débit AXA - Bancontact - le 07-05-2020 à 14:48
chez CENTRE HOSP. N.D - CHARLEROI avec carte numéro 7506593903010016</t>
  </si>
  <si>
    <t>Achat par carte de débit AXA - Bancontact - le 07-05-2020 à 16:28
chez PEPINIERE RAUNET - HAM-SUR-HE avec carte numéro 7506593903010016</t>
  </si>
  <si>
    <t>Achat par carte de débit AXA - Bancontact - le 07-05-2020 à 17:24
chez 7148 COLRUYT WAL - CHASTRES avec carte numéro 7506593903010016</t>
  </si>
  <si>
    <t>Achat par carte de débit AXA - Bancontact - le 09-05-2020 à 10:17
chez PHARMACIE DE GRO - Walcourt avec carte numéro 7506593903010016</t>
  </si>
  <si>
    <t>Achat par carte de débit AXA - Maestro
de 22,17 EUR le 08-05-2020 à 09:05
(1 EUR = 1,000000 EUR et frais étrangers 0,00 EUR)
à MARKET WALCOURT        WALCOURT avec carte numéro 7506593903010016</t>
  </si>
  <si>
    <t>Achat par carte de débit AXA - Bancontact - le 12-05-2020 à 09:34
chez ROLAND SCHAMP SA - MARCINELLE avec carte numéro 7506593903010016</t>
  </si>
  <si>
    <t>VERITAS 221 GERP</t>
  </si>
  <si>
    <t>GERPIENNES</t>
  </si>
  <si>
    <t>Achat par carte de débit AXA - Bancontact - le 12-05-2020 à 14:14
chez VERITAS 221 GERP - GERPIENNES avec carte numéro 7506593903010016</t>
  </si>
  <si>
    <t>Achat par carte de débit AXA - Bancontact - le 12-05-2020 à 14:18
chez DI 4144 BULTIA - GERPINNES avec carte numéro 7506593903010016</t>
  </si>
  <si>
    <t>Retrait d'espèces par carte de débit AXA - Bancontact - le 13-05-2020 à 12:01
chez ING WALCOURT - WALCOURT avec carte numéro 7506593903010016</t>
  </si>
  <si>
    <t>Grand Hopital charleroi</t>
  </si>
  <si>
    <t>Virement en euros vers le compte BE74 7955 6816 9607 (BIC: GKCCBEBB) de
Grand Hopital charleroi
Avenue du centenaire 73 BE 6061 Montignies sur sambre
Réf.banque donneuse d'ordre E175495594
Effectué via Homebanking le 14-05-2020 à 09:05</t>
  </si>
  <si>
    <t>BE73000000006060</t>
  </si>
  <si>
    <t>Medecins sans frontieres Asbl</t>
  </si>
  <si>
    <t>pro 120</t>
  </si>
  <si>
    <t>Virement en euros vers le compte BE73 0000 0000 6060 (BIC: BPOTBEB1) de
Medecins sans frontieres Asbl
de l arbre benit 46 BE 1050 Bruxelles
Réf.banque donneuse d'ordre E175495595
Effectué via Homebanking le 14-05-2020 à 09:10</t>
  </si>
  <si>
    <t>Achat par carte de débit AXA - Bancontact - le 14-05-2020 à 17:31
chez 7148 COLRUYT WAL - CHASTRES avec carte numéro 7506593903010016</t>
  </si>
  <si>
    <t>Achat par carte de débit AXA - Bancontact - le 14-05-2020 à 17:42
chez LURQUIN GOURDINN - THUILLIES avec carte numéro 7506593903010016
38,50 litre normal sans plomb à 1,13 EUR</t>
  </si>
  <si>
    <t>Achat par carte de débit AXA - Bancontact - le 15-05-2020 à 14:22
chez PEPINIERE RAUNET - HAM-SUR-HE avec carte numéro 7506593903010016</t>
  </si>
  <si>
    <t>Achat par carte de débit AXA - Maestro
de 21,91 EUR le 15-05-2020 à 11:43
(1 EUR = 1,000000 EUR et frais étrangers 0,00 EUR)
à MARKET WALCOURT        WALCOURT avec carte numéro 7506593903010016</t>
  </si>
  <si>
    <t>Achat par carte de débit AXA - Maestro
de 18,12 EUR le 16-05-2020 à 14:43
(1 EUR = 1,000000 EUR et frais étrangers 0,00 EUR)
à MARKET WALCOURT        WALCOURT avec carte numéro 7506593903010016</t>
  </si>
  <si>
    <t>Achat par carte de débit AXA - Bancontact - le 19-05-2020 à 09:40
chez ROLAND SCHAMP SA - MARCINELLE avec carte numéro 7506593903010016</t>
  </si>
  <si>
    <t>/B/ PENSION 05/2020                NISS:54052905055 - PID:00266697898</t>
  </si>
  <si>
    <t>PREC:120,00 PEC.VAC:864,13         PLUS D INFOS:WWW.MYPENSION.BE</t>
  </si>
  <si>
    <t>Virement en euros du compte BE44 0011 3066 5645 (BIC: GEBABEBB) de
S.F.P.
TOUR DU MIDI BE 1060 BRUXELLES
Réf.donneur d'ordre 54052905055 05/2020 00000266697898 Réf.banque donneuse d'ordre 2820139B103YQSCT</t>
  </si>
  <si>
    <t>Achat par carte de débit AXA - Bancontact - le 21-05-2020 à 10:41
chez JARDINERIE DE L' - Walcourt avec carte numéro 7506593903010016</t>
  </si>
  <si>
    <t>Achat par carte de débit AXA - Bancontact - le 22-05-2020 à 12:02
chez 7148 COLRUYT WAL - CHASTRES avec carte numéro 7506593903010016</t>
  </si>
  <si>
    <t>Achat par carte de débit AXA - Bancontact - le 22-05-2020 à 14:29
chez CLUB 146 BULTIA - GERPINNES avec carte numéro 7506593903010016</t>
  </si>
  <si>
    <t>/C/  1 PREST GENERALISTE        25/02/20 TARIF OFFICIEL      26,78 EUR</t>
  </si>
  <si>
    <t>540529 050 55 731967250520/092</t>
  </si>
  <si>
    <t>Virement en euros du compte BE60 7965 5030 0970 (BIC: GKCCBEBB) de
MUTUALITE CHRETIENNE DE LA
PROVINCE DE NAMUR BE 5000  NAMUR
Réf.donneur d'ordre 20200525235304000-31677319672505092 Réf.banque donneuse d'ordre 0801G5Q046114</t>
  </si>
  <si>
    <t>/C/  1 PREST SPECIALISTE        06/05/20 TARIF OFFICIEL      26,78 EUR</t>
  </si>
  <si>
    <t>Virement en euros du compte BE60 7965 5030 0970 (BIC: GKCCBEBB) de
MUTUALITE CHRETIENNE DE LA
PROVINCE DE NAMUR BE 5000  NAMUR
Réf.donneur d'ordre 20200525235304000-31687319672505092 Réf.banque donneuse d'ordre 0801G5Q046115</t>
  </si>
  <si>
    <t>/C/  1 PREST SPECIALISTE        07/05/20 TARIF OFFICIEL      61,12 EUR</t>
  </si>
  <si>
    <t>Virement en euros du compte BE60 7965 5030 0970 (BIC: GKCCBEBB) de
MUTUALITE CHRETIENNE DE LA
PROVINCE DE NAMUR BE 5000  NAMUR
Réf.donneur d'ordre 20200525235304000-31697319672505092 Réf.banque donneuse d'ordre 0801G5Q046116</t>
  </si>
  <si>
    <t>/C/  1 PREST SPECIALISTE        13/05/20 TARIF OFFICIEL      26,78 EUR</t>
  </si>
  <si>
    <t>Virement en euros du compte BE60 7965 5030 0970 (BIC: GKCCBEBB) de
MUTUALITE CHRETIENNE DE LA
PROVINCE DE NAMUR BE 5000  NAMUR
Réf.donneur d'ordre 20200525235304000-31707319672505092 Réf.banque donneuse d'ordre 0801G5Q046117</t>
  </si>
  <si>
    <t>Achat par carte de débit AXA - Bancontact - le 28-05-2020 à 09:43
chez 7148 COLRUYT WAL - CHASTRES avec carte numéro 7506593903010016</t>
  </si>
  <si>
    <t>Achat par carte de débit AXA - Bancontact - le 28-05-2020 à 10:01
chez JARDINERIE DE L' - Walcourt avec carte numéro 7506593903010016</t>
  </si>
  <si>
    <t>/B/ PENSION 06/2020343 30534213 5050868</t>
  </si>
  <si>
    <t>Virement en euros du compte BE20 0910 1214 7156 (BIC: GKCCBEBB) de
ETHIAS SA
RUE DES CROISIERS 24 BE 4000 LIEGE
Réf.donneur d'ordre Z87V005253022172 Réf.banque donneuse d'ordre 0801I5P152133</t>
  </si>
  <si>
    <t>Achat par carte de débit AXA - Bancontact - le 29-05-2020 à 17:29
chez INNO 117 CHARLER - CHARLEROI avec carte numéro 7506593903010016</t>
  </si>
  <si>
    <t>Achat par carte de débit AXA - Bancontact - le 30-05-2020 à 10:56
chez PHARMACIE DE GRO - Walcourt avec carte numéro 7506593903010016</t>
  </si>
  <si>
    <t>Philippeville</t>
  </si>
  <si>
    <t>Philippevi</t>
  </si>
  <si>
    <t>Retrait d'espèces par carte de débit AXA - Bancontact - le 02-06-2020 à 10:18
chez Philippeville - Philippevi avec carte numéro 7506593905030312</t>
  </si>
  <si>
    <t>VISA    REF 142</t>
  </si>
  <si>
    <t>CRF MKT GERPINNE</t>
  </si>
  <si>
    <t>Achat par carte de débit AXA - Maestro
de 37,08 EUR le 29-05-2020 à 15:10
(1 EUR = 1,000000 EUR et frais étrangers 0,00 EUR)
à CRF MKT GERPINNE       GERPINNES avec carte numéro 7506593905030312</t>
  </si>
  <si>
    <t>Q8 EASY 109809 C</t>
  </si>
  <si>
    <t>CHATELET-B</t>
  </si>
  <si>
    <t>Achat par carte de débit AXA - Bancontact - le 02-06-2020 à 17:23
chez Q8 EASY 109809 C - CHATELET-B avec carte numéro 7506593905030312
7,65 litre diesel à 1,21 EUR</t>
  </si>
  <si>
    <t>ETABLISSEMENTS S</t>
  </si>
  <si>
    <t>CHATELET</t>
  </si>
  <si>
    <t>Achat par carte de débit AXA - Bancontact - le 02-06-2020 à 17:33
chez ETABLISSEMENTS S - CHATELET avec carte numéro 7506593905030312</t>
  </si>
  <si>
    <t>2020 / 9</t>
  </si>
  <si>
    <t>BE59088248507426</t>
  </si>
  <si>
    <t>ORDRE ARCHITECTES</t>
  </si>
  <si>
    <t>Virement en euros vers le compte BE59 0882 4850 7426 (BIC: GKCCBEBB) de
ORDRE ARCHITECTES
Réf.banque donneuse d'ordre E176556571
Effectué via Homebanking le 03-06-2020 à 10:06</t>
  </si>
  <si>
    <t>Frais 2020/05</t>
  </si>
  <si>
    <t>Black Coffee</t>
  </si>
  <si>
    <t>Fontaine l</t>
  </si>
  <si>
    <t>Achat par carte de débit AXA - Bancontact - le 04-06-2020 à 15:02
chez Black Coffee - Fontaine l avec carte numéro 7506593905030312</t>
  </si>
  <si>
    <t>Virement en euros avec date d'exécution souhaitée vers le compte BE44 3100 0765 8945 (BIC: BBRUBEBB) de
GROUPE S - C.A.S.I.  asbl
Réf.banque donneuse d'ordre E174951675
via Homebanking le 05-05-2020 à 09:00</t>
  </si>
  <si>
    <t>Virement en euros vers le compte BE61 0001 7100 3017 (BIC: BPOTBEB1) de
PROXIMUS
BD R ALBERT II 27 BE 1030 SCHAERBEEK
Réf.banque donneuse d'ordre E176711375
Effectué via Homebanking le 05-06-2020 à 08:53</t>
  </si>
  <si>
    <t>Achat par carte de débit AXA - Maestro
de 5,50 EUR le 04-06-2020 à 16:27
(1 EUR = 1,000000 EUR et frais étrangers 0,00 EUR)
à SumUp  *SPRL BOPAMO    cerfontaine avec carte numéro 7506593905030312</t>
  </si>
  <si>
    <t>Achat par carte de débit AXA - Bancontact - le 05-06-2020 à 15:24
chez MR. BRICOLAGE WA - WALCOURT avec carte numéro 7506593905030312</t>
  </si>
  <si>
    <t>Achat par carte de débit AXA - Bancontact - le 08-06-2020 à 14:40
chez MR. BRICOLAGE WA - WALCOURT avec carte numéro 7506593905030312</t>
  </si>
  <si>
    <t>Achat par carte de débit AXA - Bancontact - le 09-06-2020 à 14:37
chez Lvp Piscine - Thuin avec carte numéro 7506593905030312</t>
  </si>
  <si>
    <t>BAIKRICH MURIELL</t>
  </si>
  <si>
    <t>Achat par carte de débit AXA - Bancontact - le 10-06-2020 à 16:04
chez BAIKRICH MURIELL - WALCOURT avec carte numéro 7506593905030312</t>
  </si>
  <si>
    <t>Achat par carte de débit AXA - Bancontact - le 11-06-2020 à 10:41
chez LURQUIN GOURDINN - THUILLIES avec carte numéro 7506593905030312
60,16 litre diesel à 1,19 EUR</t>
  </si>
  <si>
    <t>BOIS DES REVES</t>
  </si>
  <si>
    <t>WAVRE</t>
  </si>
  <si>
    <t>Achat par carte de débit AXA - Bancontact - le 11-06-2020 à 13:23
chez BOIS DES REVES - WAVRE avec carte numéro 7506593905030312</t>
  </si>
  <si>
    <t>Achat par carte de débit AXA - Bancontact - le 11-06-2020 à 14:54
chez BOIS DES REVES - WAVRE avec carte numéro 7506593905030312</t>
  </si>
  <si>
    <t>Achat par carte de débit AXA - Bancontact - le 14-06-2020 à 08:25
chez HUYLENBROECK SER - WALCOURT avec carte numéro 7506593905030312</t>
  </si>
  <si>
    <t>FACTURE No 14628393</t>
  </si>
  <si>
    <t>Achat par carte de débit AXA - Maestro
de 7,30 EUR le 17-06-2020 à 09:51
(1 EUR = 1,000000 EUR et frais étrangers 0,00 EUR)
à SumUp  *SPRL BOPAMO    cerfontaine avec carte numéro 7506593905030312</t>
  </si>
  <si>
    <t>LA CALECHE</t>
  </si>
  <si>
    <t>DURBUY</t>
  </si>
  <si>
    <t>Achat par carte de débit AXA - Bancontact - le 19-06-2020 à 14:33
chez LA CALECHE - DURBUY avec carte numéro 7506593905030312</t>
  </si>
  <si>
    <t>COUTURIER FRANCO</t>
  </si>
  <si>
    <t>Achat par carte de débit AXA - Bancontact - le 19-06-2020 à 16:28
chez COUTURIER FRANCO - DURBUY avec carte numéro 7506593905030312</t>
  </si>
  <si>
    <t>Achat par carte de débit AXA - Bancontact - le 21-06-2020 à 08:15
chez HUYLENBROECK SER - WALCOURT avec carte numéro 7506593905030312</t>
  </si>
  <si>
    <t>Retrait d'espèces par carte de débit AXA - Bancontact - le 21-06-2020 à 08:19
chez ING WALCOURT - WALCOURT avec carte numéro 7506593905030312</t>
  </si>
  <si>
    <t>/B/ PENSION 06/2020                NISS:49122809185 - PID:00267762069</t>
  </si>
  <si>
    <t>Virement en euros du compte BE44 0011 3066 5645 (BIC: GEBABEBB) de
S.F.P.
TOUR DU MIDI BE 1060 BRUXELLES
Réf.donneur d'ordre 49122809185 06/2020 00000267762069 Réf.banque donneuse d'ordre 8720171BNR6E9SCT</t>
  </si>
  <si>
    <t>Achat par carte de débit AXA - Maestro
de 16,30 EUR le 23-06-2020 à 16:52
(1 EUR = 1,000000 EUR et frais étrangers 0,00 EUR)
à DENEE avec carte numéro 7506593905030312</t>
  </si>
  <si>
    <t>Achat par carte de débit AXA - Maestro
de 5,65 EUR le 24-06-2020 à 09:58
(1 EUR = 1,000000 EUR et frais étrangers 0,00 EUR)
à SumUp  *SPRL BOPAMO    cerfontaine avec carte numéro 7506593905030312</t>
  </si>
  <si>
    <t>Virement en euros vers le compte BE06 0960 1782 8722 (BIC: GKCCBEBB) de
Tecteo - VOO
Rue Jean Jaures 46 BE 4430 ANS
Réf.banque donneuse d'ordre E177827823
Effectué via Homebanking le 25-06-2020 à 15:18</t>
  </si>
  <si>
    <t>Achat par carte de débit AXA - Bancontact - le 25-06-2020 à 17:47
chez LURQUIN GOURDINN - THUILLIES avec carte numéro 7506593905030312
52,78 litre diesel à 1,22 EUR</t>
  </si>
  <si>
    <t>ROBIN S CAFE</t>
  </si>
  <si>
    <t>FROIDCHAPE</t>
  </si>
  <si>
    <t>Achat par carte de débit AXA - Maestro
de 2,60 EUR le 24-06-2020 à 11:45
(1 EUR = 1,000000 EUR et frais étrangers 0,00 EUR)
à ROBIN S CAFE           FROIDCHAPELLE avec carte numéro 7506593905030312</t>
  </si>
  <si>
    <t>ALDI 57 WALCOURT</t>
  </si>
  <si>
    <t>Achat par carte de débit AXA - Bancontact - le 27-06-2020 à 15:21
chez ALDI 57 WALCOURT - WALCOURT avec carte numéro 7506593905030312</t>
  </si>
  <si>
    <t>Achat par carte de débit AXA - Bancontact - le 28-06-2020 à 08:03
chez HUYLENBROECK SER - WALCOURT avec carte numéro 7506593905030312</t>
  </si>
  <si>
    <t>Achat par carte de débit AXA - Bancontact - le 28-06-2020 à 13:14
chez RESTAUR HAN - ROCHEFORT avec carte numéro 7506593905030312</t>
  </si>
  <si>
    <t>CCV*LE CHARLEROY</t>
  </si>
  <si>
    <t>Achat par carte de débit AXA - Maestro
de 2,80 EUR le 26-06-2020 à 09:49
(1 EUR = 1,000000 EUR et frais étrangers 0,00 EUR)
à CCV*LE CHARLEROY       CHARLEROI avec carte numéro 7506593905030312</t>
  </si>
  <si>
    <t>Achat par carte de débit AXA - Maestro
de 3,20 EUR le 26-06-2020 à 10:44
(1 EUR = 1,000000 EUR et frais étrangers 0,00 EUR)
à RIVE GAUCHE            ANTWERPEN avec carte numéro 7506593905030312</t>
  </si>
  <si>
    <t>BE54310100270097</t>
  </si>
  <si>
    <t>DKV BELGIUM</t>
  </si>
  <si>
    <t>Virement en euros vers le compte BE54 3101 0027 0097 (BIC: BBRUBEBB) de
DKV BELGIUM
BD BISCHOFFSHEIM 1-8 BE 1000 BRUXELLES
Réf.banque donneuse d'ordre E178048329
Effectué via Homebanking le 29-06-2020 à 17:32</t>
  </si>
  <si>
    <t>Virement en euros vers le compte BE74 7955 6816 9607 (BIC: GKCCBEBB) de
GRAND HOPITAL DE CHARLEROI
Réf.banque donneuse d'ordre E178048330
Effectué via Homebanking le 29-06-2020 à 17:30</t>
  </si>
  <si>
    <t>VISA    REF 173</t>
  </si>
  <si>
    <t>Group S</t>
  </si>
  <si>
    <t>Ordre</t>
  </si>
  <si>
    <t>DKV</t>
  </si>
  <si>
    <t>Achat par carte de débit AXA - Bancontact - le 02-06-2020 à 09:25
chez ROLAND SCHAMP SA - MARCINELLE avec carte numéro 7506593903010016</t>
  </si>
  <si>
    <t>Q PARK INNO CENT</t>
  </si>
  <si>
    <t>Achat par carte de débit AXA - Maestro
de 1,70 EUR le 29-05-2020 à 14:52
(1 EUR = 1,000000 EUR et frais étrangers 0,00 EUR)
à Q PARK INNO CENTRE     CHARLEROI avec carte numéro 7506593903010016</t>
  </si>
  <si>
    <t>Achat par carte de débit AXA - Maestro
de 1,60 EUR le 29-05-2020 à 17:35
(1 EUR = 1,000000 EUR et frais étrangers 0,00 EUR)
à RIVE GAUCHE            ANTWERPEN avec carte numéro 7506593903010016</t>
  </si>
  <si>
    <t>Achat par carte de débit AXA - Maestro
de 33,50 EUR le 01-06-2020 à 09:12
(1 EUR = 1,000000 EUR et frais étrangers 0,00 EUR)
à MARKET WALCOURT        WALCOURT avec carte numéro 7506593903010016</t>
  </si>
  <si>
    <t>Achat par carte de débit AXA - Bancontact - le 02-06-2020 à 15:08
chez PEPINIERE RAUNET - HAM-SUR-HE avec carte numéro 7506593903010016</t>
  </si>
  <si>
    <t>Achat par carte de débit AXA - Bancontact - le 03-06-2020 à 11:27
chez PHARMACIE DE GRO - Walcourt avec carte numéro 7506593903010016</t>
  </si>
  <si>
    <t>Achat par carte de débit AXA - Bancontact - le 05-06-2020 à 10:44
chez 7148 COLRUYT WAL - CHASTRES avec carte numéro 7506593903010016</t>
  </si>
  <si>
    <t>Achat par carte de débit AXA - Bancontact - le 06-06-2020 à 09:40
chez JARDINERIE DE L' - Walcourt avec carte numéro 7506593903010016</t>
  </si>
  <si>
    <t>Achat par carte de débit AXA - Bancontact - le 06-06-2020 à 10:03
chez ALDI 57 WALCOURT - WALCOURT avec carte numéro 7506593903010016</t>
  </si>
  <si>
    <t>Achat par carte de débit AXA - Bancontact - le 06-06-2020 à 14:13
chez 7148 COLRUYT WAL - CHASTRES avec carte numéro 7506593903010016</t>
  </si>
  <si>
    <t>Achat par carte de débit AXA - Maestro
de 33,23 EUR le 05-06-2020 à 09:41
(1 EUR = 1,000000 EUR et frais étrangers 0,00 EUR)
à CRF MKT GERPINNE       GERPINNES avec carte numéro 7506593903010016</t>
  </si>
  <si>
    <t>Achat par carte de débit AXA - Bancontact - le 09-06-2020 à 10:57
chez LURQUIN GOURDINN - THUILLIES avec carte numéro 7506593903010016
38,90 litre normal sans plomb à 1,21 EUR</t>
  </si>
  <si>
    <t>Achat par carte de débit AXA - Bancontact - le 11-06-2020 à 12:57
chez BOIS DES REVES - WAVRE avec carte numéro 7506593903010016</t>
  </si>
  <si>
    <t>Achat par carte de débit AXA - Bancontact - le 12-06-2020 à 09:25
chez HUYLENBROECK SER - WALCOURT avec carte numéro 7506593903010016</t>
  </si>
  <si>
    <t>Achat par carte de débit AXA - Bancontact - le 12-06-2020 à 09:29
chez MARTINESSE KEVYN - WALCOURT avec carte numéro 7506593903010016</t>
  </si>
  <si>
    <t>Achat par carte de débit AXA - Bancontact - le 12-06-2020 à 10:26
chez 7148 COLRUYT WAL - CHASTRES avec carte numéro 7506593903010016</t>
  </si>
  <si>
    <t>Achat par carte de débit AXA - Bancontact - le 12-06-2020 à 14:15
chez MARCEL SCHAMP SA - MARCINELLE avec carte numéro 7506593903010016</t>
  </si>
  <si>
    <t>Achat par carte de débit AXA - Bancontact - le 15-06-2020 à 10:32
chez HUYLENBROECK SER - WALCOURT avec carte numéro 7506593903010016</t>
  </si>
  <si>
    <t>Achat par carte de débit AXA - Maestro
de 29,32 EUR le 15-06-2020 à 10:57
(1 EUR = 1,000000 EUR et frais étrangers 0,00 EUR)
à MARKET WALCOURT        WALCOURT avec carte numéro 7506593903010016</t>
  </si>
  <si>
    <t>Achat par carte de débit AXA - Bancontact - le 16-06-2020 à 12:03
chez MARCEL SCHAMP SA - MARCINELLE avec carte numéro 7506593903010016</t>
  </si>
  <si>
    <t>Achat par carte de débit AXA - Bancontact - le 18-06-2020 à 14:15
chez PHARMACIE DE GRO - Walcourt avec carte numéro 7506593903010016</t>
  </si>
  <si>
    <t>Achat par carte de débit AXA - Bancontact - le 18-06-2020 à 15:04
chez 7148 COLRUYT WAL - CHASTRES avec carte numéro 7506593903010016</t>
  </si>
  <si>
    <t>Achat par carte de débit AXA - Bancontact - le 20-06-2020 à 11:14
chez MR. BRICOLAGE WA - WALCOURT avec carte numéro 7506593903010016</t>
  </si>
  <si>
    <t>Achat par carte de débit AXA - Bancontact - le 20-06-2020 à 15:51
chez MR. BRICOLAGE WA - WALCOURT avec carte numéro 7506593903010016</t>
  </si>
  <si>
    <t>Achat par carte de débit AXA - Maestro
de 40,05 EUR le 20-06-2020 à 11:32
(1 EUR = 1,000000 EUR et frais étrangers 0,00 EUR)
à MARKET WALCOURT        WALCOURT avec carte numéro 7506593903010016</t>
  </si>
  <si>
    <t>/B/ PENSION 06/2020                NISS:54052905055 - PID:00269403880</t>
  </si>
  <si>
    <t>PREC:76,79                         PLUS D INFOS:WWW.MYPENSION.BE</t>
  </si>
  <si>
    <t>Virement en euros du compte BE44 0011 3066 5645 (BIC: GEBABEBB) de
S.F.P.
TOUR DU MIDI BE 1060 BRUXELLES
Réf.donneur d'ordre 54052905055 06/2020 00000269403880 Réf.banque donneuse d'ordre 0420171BNUKGYSCT</t>
  </si>
  <si>
    <t>/B/ PECULE DE VACANCES LEGAL343 30534213 5050868</t>
  </si>
  <si>
    <t>Virement en euros du compte BE20 0910 1214 7156 (BIC: GKCCBEBB) de
ETHIAS SA
RUE DES CROISIERS 24 BE 4000 LIEGE
Réf.donneur d'ordre Z87V006236003876 Réf.banque donneuse d'ordre 0801I6N034269</t>
  </si>
  <si>
    <t>Achat par carte de débit AXA - Bancontact - le 25-06-2020 à 15:39
chez 7148 COLRUYT WAL - CHASTRES avec carte numéro 7506593903010016</t>
  </si>
  <si>
    <t>Achat par carte de débit AXA - Bancontact - le 26-06-2020 à 09:20
chez Mastronardi, Nel - Gerpinnes avec carte numéro 7506593903010016</t>
  </si>
  <si>
    <t>Achat par carte de débit AXA - Bancontact - le 26-06-2020 à 09:32
chez MARCEL SCHAMP SA - MARCINELLE avec carte numéro 7506593903010016</t>
  </si>
  <si>
    <t>Achat par carte de débit AXA - Bancontact - le 26-06-2020 à 16:40
chez MR. BRICOLAGE WA - WALCOURT avec carte numéro 7506593903010016</t>
  </si>
  <si>
    <t>Achat par carte de débit AXA - Bancontact - le 27-06-2020 à 16:15
chez JARDINERIE DE L' - Walcourt avec carte numéro 7506593903010016</t>
  </si>
  <si>
    <t>COMMUNE DE WALCO</t>
  </si>
  <si>
    <t>Achat par carte de débit AXA - Bancontact - le 29-06-2020 à 11:48
chez COMMUNE DE WALCO - WALCOURT avec carte numéro 7506593903010016</t>
  </si>
  <si>
    <t>Achat par carte de débit AXA - Bancontact - le 30-06-2020 à 15:17
chez JARDINERIE DE L' - Walcourt avec carte numéro 7506593903010016</t>
  </si>
  <si>
    <t>carte de crédit (Outspot, AVIRA, Bpost, vin, ....)</t>
  </si>
  <si>
    <t>2020 / 10</t>
  </si>
  <si>
    <t>Achat par carte de débit AXA - Maestro
de 7,30 EUR le 01-07-2020 à 09:41
(1 EUR = 1,000000 EUR et frais étrangers 0,00 EUR)
à SumUp  *SPRL BOPAMO    cerfontaine avec carte numéro 7506593905030312</t>
  </si>
  <si>
    <t>Virement en euros vers le compte BE22 6792 0030 0047 (BIC: PCHQBEBB) de
TVA RECETTES
Réf.banque donneuse d'ordre E178303916
Effectué via Homebanking le 02-07-2020 à 10:28</t>
  </si>
  <si>
    <t>Achat par carte de débit AXA - Maestro
de 13,80 EUR le 02-07-2020 à 13:40
(1 EUR = 1,000000 EUR et frais étrangers 0,00 EUR)
à CHARLEROI avec carte numéro 7506593905030312</t>
  </si>
  <si>
    <t>Achat par carte de débit AXA - Bancontact - le 03-07-2020 à 10:15
chez PATISSERIE DUMON - BOUGE avec carte numéro 7506593905030312</t>
  </si>
  <si>
    <t>SANTE ET PREVOYA</t>
  </si>
  <si>
    <t>Achat par carte de débit AXA - Bancontact - le 03-07-2020 à 10:27
chez SANTE ET PREVOYA - BOUGE avec carte numéro 7506593905030312</t>
  </si>
  <si>
    <t>CLUB 124 NAMUR</t>
  </si>
  <si>
    <t>Achat par carte de débit AXA - Bancontact - le 03-07-2020 à 11:53
chez CLUB 124 NAMUR - NAMUR avec carte numéro 7506593905030312</t>
  </si>
  <si>
    <t>Au Sucr' et Sale</t>
  </si>
  <si>
    <t>Achat par carte de débit AXA - Bancontact - le 03-07-2020 à 13:01
chez Au Sucr' et Sale - NAMUR avec carte numéro 7506593905030312</t>
  </si>
  <si>
    <t>PARKING BEFFROI</t>
  </si>
  <si>
    <t>Achat par carte de débit AXA - Bancontact - le 03-07-2020 à 13:05
chez PARKING BEFFROI - NAMUR avec carte numéro 7506593905030312</t>
  </si>
  <si>
    <t>Achat par carte de débit AXA - Maestro
de 3,20 EUR le 02-07-2020 à 15:14
(1 EUR = 1,000000 EUR et frais étrangers 0,00 EUR)
à ANTWERPEN avec carte numéro 7506593905030312</t>
  </si>
  <si>
    <t>PHARMACIE CHAPEL</t>
  </si>
  <si>
    <t>Achat par carte de débit AXA - Bancontact - le 03-07-2020 à 17:57
chez PHARMACIE CHAPEL - BOUGE avec carte numéro 7506593905030312</t>
  </si>
  <si>
    <t>Achat par carte de débit AXA - Bancontact - le 05-07-2020 à 09:05
chez HUYLENBROECK SER - WALCOURT avec carte numéro 7506593905030312</t>
  </si>
  <si>
    <t>Achat par carte de débit AXA - Maestro
de 11,20 EUR le 05-07-2020 à 13:05
(1 EUR = 1,000000 EUR et frais étrangers 0,00 EUR)
à ABBAYE DE MAREDSOUS    DENEE avec carte numéro 7506593905030312</t>
  </si>
  <si>
    <t>CCV*LE COMPTOIR</t>
  </si>
  <si>
    <t>MARCHE EN</t>
  </si>
  <si>
    <t>Achat par carte de débit AXA - Maestro
de 49,80 EUR le 07-07-2020 à 14:47
(1 EUR = 1,000000 EUR et frais étrangers 0,00 EUR)
à CCV*LE COMPTOIR GOURMA MARCHE EN FAM avec carte numéro 7506593905030312</t>
  </si>
  <si>
    <t>LUKOIL 269 CERFO</t>
  </si>
  <si>
    <t>Achat par carte de débit AXA - Bancontact - le 08-07-2020 à 09:41
chez LUKOIL 269 CERFO - CERFONTAIN avec carte numéro 7506593905030312
15,00 litre diesel à 1,30 EUR</t>
  </si>
  <si>
    <t>IMO-ATLANTE SA</t>
  </si>
  <si>
    <t>CHATELINEA</t>
  </si>
  <si>
    <t>Achat par carte de débit AXA - Bancontact - le 08-07-2020 à 15:24
chez IMO-ATLANTE SA - CHATELINEA avec carte numéro 7506593905030312</t>
  </si>
  <si>
    <t>Achat par carte de débit AXA - Maestro
de 7,30 EUR le 08-07-2020 à 09:49
(1 EUR = 1,000000 EUR et frais étrangers 0,00 EUR)
à SumUp  *SPRL BOPAMO    cerfontaine avec carte numéro 7506593905030312</t>
  </si>
  <si>
    <t>2020 / 11</t>
  </si>
  <si>
    <t>NOTE DE REMBOURSEMENT DE FRAIS</t>
  </si>
  <si>
    <t>Virement en euros vers le compte BE87 7965 5011 9094 (BIC: GKCCBEBB) de
MC PROVINCE DE NAMUR
RUE DES TANNERIES 55 BE 5000 NAMUR
Réf.banque donneuse d'ordre E178903092
Effectué via Homebanking le 11-07-2020 à 09:37</t>
  </si>
  <si>
    <t>Achat par carte de débit AXA - Bancontact - le 12-07-2020 à 08:01
chez HUYLENBROECK SER - WALCOURT avec carte numéro 7506593905030312</t>
  </si>
  <si>
    <t>Q8 106243 WALCOU</t>
  </si>
  <si>
    <t>Achat par carte de débit AXA - Bancontact - le 12-07-2020 à 08:04
chez Q8 106243 WALCOU - WALCOURT avec carte numéro 7506593905030312
51,90 litre diesel à 1,25 EUR</t>
  </si>
  <si>
    <t>STEINEWEIHER  SP</t>
  </si>
  <si>
    <t>SANKT VITH</t>
  </si>
  <si>
    <t>Achat par carte de débit AXA - Bancontact - le 13-07-2020 à 10:03
chez STEINEWEIHER  SP - SANKT VITH avec carte numéro 7506593905030312</t>
  </si>
  <si>
    <t>FONK'S BACKWAREN</t>
  </si>
  <si>
    <t>Sankt Vith</t>
  </si>
  <si>
    <t>Achat par carte de débit AXA - Bancontact - le 13-07-2020 à 10:30
chez FONK'S BACKWAREN - Sankt Vith avec carte numéro 7506593905030312</t>
  </si>
  <si>
    <t>BOUILLON ET FILS</t>
  </si>
  <si>
    <t>LA ROCHE-E</t>
  </si>
  <si>
    <t>Achat par carte de débit AXA - Bancontact - le 13-07-2020 à 16:53
chez BOUILLON ET FILS - LA ROCHE-E avec carte numéro 7506593905030312</t>
  </si>
  <si>
    <t>PAIN DU JOUR SPR</t>
  </si>
  <si>
    <t>Achat par carte de débit AXA - Bancontact - le 14-07-2020 à 10:27
chez PAIN DU JOUR SPR - CHARLEROI avec carte numéro 7506593905030312</t>
  </si>
  <si>
    <t>BE82068246267768</t>
  </si>
  <si>
    <t>AEDES  SA</t>
  </si>
  <si>
    <t>Virement en euros vers le compte BE82 0682 4626 7768 (BIC: GKCCBEBB) de
AEDES  SA
route des canons, 3 BE 5000 NAMUR
Réf.banque donneuse d'ordre E179044786
Effectué via Homebanking le 14-07-2020 à 11:25</t>
  </si>
  <si>
    <t>Virement en euros vers le compte BE82 0682 4626 7768 (BIC: GKCCBEBB) de
AEDES  SA
route des canons, 3 BE 5000 NAMUR
Réf.banque donneuse d'ordre E179044787
Effectué via Homebanking le 14-07-2020 à 11:25</t>
  </si>
  <si>
    <t>Achat par carte de débit AXA - Maestro
de 1,60 EUR le 14-07-2020 à 10:44
(1 EUR = 1,000000 EUR et frais étrangers 0,00 EUR)
à RIVE GAUCHE            ANTWERPEN avec carte numéro 7506593905030312</t>
  </si>
  <si>
    <t>Achat par carte de débit AXA - Bancontact - le 15-07-2020 à 18:04
chez HERMAND OLIVIER - DINANT avec carte numéro 7506593905030312</t>
  </si>
  <si>
    <t>FACTURE No 14758995</t>
  </si>
  <si>
    <t>BLACKCOFFEE SPRL</t>
  </si>
  <si>
    <t>Achat par carte de débit AXA - Bancontact - le 16-07-2020 à 11:05
chez BLACKCOFFEE SPRL - CHARLEROI avec carte numéro 7506593905030312</t>
  </si>
  <si>
    <t>Achat par carte de débit AXA - Bancontact - le 16-07-2020 à 11:43
chez MARCEL SCHAMP SA - MARCINELLE avec carte numéro 7506593905030312</t>
  </si>
  <si>
    <t>Achat par carte de débit AXA - Bancontact - le 16-07-2020 à 11:52
chez DI 4144 BULTIA - GERPINNES avec carte numéro 7506593905030312</t>
  </si>
  <si>
    <t>Achat par carte de débit AXA - Maestro
de 7,30 EUR le 15-07-2020 à 10:18
(1 EUR = 1,000000 EUR et frais étrangers 0,00 EUR)
à SumUp  *SPRL BOPAMO    cerfontaine avec carte numéro 7506593905030312</t>
  </si>
  <si>
    <t>Achat par carte de débit AXA - Maestro
de 7,00 EUR le 16-07-2020 à 12:09
(1 EUR = 1,000000 EUR et frais étrangers 0,00 EUR)
à MRS 178310 3278        WALCOURT avec carte numéro 7506593905030312</t>
  </si>
  <si>
    <t>Achat par carte de débit AXA - Maestro
de 1,60 EUR le 16-07-2020 à 11:19
(1 EUR = 1,000000 EUR et frais étrangers 0,00 EUR)
à RIVE GAUCHE            ANTWERPEN avec carte numéro 7506593905030312</t>
  </si>
  <si>
    <t>Achat par carte de débit AXA - Bancontact - le 19-07-2020 à 08:21
chez HUYLENBROECK SER - WALCOURT avec carte numéro 7506593905030312</t>
  </si>
  <si>
    <t>Chocolat Champag</t>
  </si>
  <si>
    <t>ITTRE</t>
  </si>
  <si>
    <t>Achat par carte de débit AXA - Maestro
de 9,00 EUR le 18-07-2020 à 09:48
(1 EUR = 1,000000 EUR et frais étrangers 0,00 EUR)
à Chocolat Champagne     BRUXELLES avec carte numéro 7506593905030312</t>
  </si>
  <si>
    <t>Achat par carte de débit AXA - Bancontact - le 20-07-2020 à 19:13
chez LURQUIN GOURDINN - THUILLIES avec carte numéro 7506593905030312
50,00 litre diesel à 1,22 EUR</t>
  </si>
  <si>
    <t>DUMONT GLACIER</t>
  </si>
  <si>
    <t>Achat par carte de débit AXA - Bancontact - le 21-07-2020 à 10:05
chez DUMONT GLACIER - Namur avec carte numéro 7506593905030312</t>
  </si>
  <si>
    <t>HDM</t>
  </si>
  <si>
    <t>Achat par carte de débit AXA - Bancontact - le 21-07-2020 à 14:14
chez HDM - NAMUR avec carte numéro 7506593905030312</t>
  </si>
  <si>
    <t>Retrait d'espèces par carte de débit AXA - Bancontact - le 22-07-2020 à 10:01
chez ING WALCOURT - WALCOURT avec carte numéro 7506593905030312</t>
  </si>
  <si>
    <t>Q PARK LEOPOLD</t>
  </si>
  <si>
    <t>Achat par carte de débit AXA - Maestro
de 5,00 EUR le 21-07-2020 à 14:19
(1 EUR = 1,000000 EUR et frais étrangers 0,00 EUR)
à Q PARK LEOPOLD         NAMUR avec carte numéro 7506593905030312</t>
  </si>
  <si>
    <t>BE40375100985163</t>
  </si>
  <si>
    <t>MAKRO NV</t>
  </si>
  <si>
    <t>Terugbetalingen webshop            1920200719081324</t>
  </si>
  <si>
    <t>Virement en euros du compte BE40 3751 0098 5163 (BIC: BBRUBEBB) de
MAKRO NV
NIJVERHEIDSSTRAAT 70 BE 2160        WOMMELGEM
Réf.donneur d'ordre 202007211530395927ISABEL Réf.banque donneuse d'ordre OVI/D/0701/07477455/00000185</t>
  </si>
  <si>
    <t>Achat par carte de débit AXA - Maestro
de 5,65 EUR le 22-07-2020 à 09:57
(1 EUR = 1,000000 EUR et frais étrangers 0,00 EUR)
à MRS 178310 3278        WALCOURT avec carte numéro 7506593905030312</t>
  </si>
  <si>
    <t>Virement en euros vers le compte BE44 3100 0765 8945 (BIC: BBRUBEBB) de
GROUPE S - C.A.S.I.  asbl
Réf.banque donneuse d'ordre E179461082
Effectué via Homebanking le 23-07-2020 à 09:29</t>
  </si>
  <si>
    <t>Virement en euros vers le compte BE61 0001 7100 3017 (BIC: BPOTBEB1) de
PROXIMUS
BD R ALBERT II 27 BE 1030 SCHAERBEEK
Réf.banque donneuse d'ordre E179461083
Effectué via Homebanking le 23-07-2020 à 09:28</t>
  </si>
  <si>
    <t>Virement en euros vers le compte BE06 0960 1782 8722 (BIC: GKCCBEBB) de
Tecteo - VOO
Rue Jean Jaures 46 BE 4430 ANS
Réf.banque donneuse d'ordre E179461084
Effectué via Homebanking le 23-07-2020 à 09:31</t>
  </si>
  <si>
    <t>/B/ PENSION 07/2020                NISS:49122809185 - PID:00271130897</t>
  </si>
  <si>
    <t>Virement en euros du compte BE44 0011 3066 5645 (BIC: GEBABEBB) de
S.F.P.
TOUR DU MIDI BE 1060 BRUXELLES
Réf.donneur d'ordre 49122809185 07/2020 00000271130897 Réf.banque donneuse d'ordre 2220204B5H59WSCT</t>
  </si>
  <si>
    <t>Achat par carte de débit AXA - Bancontact - le 24-07-2020 à 10:54
chez MARCEL SCHAMP SA - MARCINELLE avec carte numéro 7506593905030312</t>
  </si>
  <si>
    <t>Achat par carte de débit AXA - Maestro
de 1,35 EUR le 24-07-2020 à 12:16
(1 EUR = 1,000000 EUR et frais étrangers 0,00 EUR)
à SumUp  *SPRL BOPAMO    cerfontaine avec carte numéro 7506593905030312</t>
  </si>
  <si>
    <t>2020 / 12</t>
  </si>
  <si>
    <t>Achat par carte de débit AXA - Bancontact - le 28-07-2020 à 09:55
chez LURQUIN GOURDINN - THUILLIES avec carte numéro 7506593905030312
56,74 litre diesel à 1,22 EUR</t>
  </si>
  <si>
    <t>Achat par carte de débit AXA - Bancontact - le 28-07-2020 à 10:16
chez MARCEL SCHAMP SA - MARCINELLE avec carte numéro 7506593905030312</t>
  </si>
  <si>
    <t>CELIO 00374 CHAR</t>
  </si>
  <si>
    <t>Achat par carte de débit AXA - Bancontact - le 28-07-2020 à 13:51
chez CELIO 00374 CHAR - CHARLEROI avec carte numéro 7506593905030312</t>
  </si>
  <si>
    <t>Achat par carte de débit AXA - Bancontact - le 28-07-2020 à 13:55
chez Black Coffee - Fontaine l avec carte numéro 7506593905030312</t>
  </si>
  <si>
    <t>SAVEURS ARTISANA</t>
  </si>
  <si>
    <t>Achat par carte de débit AXA - Maestro
de 6,10 EUR le 28-07-2020 à 12:54
(1 EUR = 1,000000 EUR et frais étrangers 0,00 EUR)
à SAVEURS ARTISANALES    CHARLEROI avec carte numéro 7506593905030312</t>
  </si>
  <si>
    <t>Achat par carte de débit AXA - Maestro
de 3,03 EUR le 28-07-2020 à 13:18
(1 EUR = 1,000000 EUR et frais étrangers 0,00 EUR)
à SAVEURS ARTISANALES    CHARLEROI avec carte numéro 7506593905030312</t>
  </si>
  <si>
    <t>CRF MKT CERFONT</t>
  </si>
  <si>
    <t>Achat par carte de débit AXA - Bancontact - le 29-07-2020 à 09:40
chez CRF MKT CERFONT - CERFONTAIN avec carte numéro 7506593905030312</t>
  </si>
  <si>
    <t>Achat par carte de débit AXA - Maestro
de 7,45 EUR le 29-07-2020 à 09:33
(1 EUR = 1,000000 EUR et frais étrangers 0,00 EUR)
à SumUp  *SPRL BOPAMO    cerfontaine avec carte numéro 7506593905030312</t>
  </si>
  <si>
    <t>VISA    REF 203</t>
  </si>
  <si>
    <t>Ass. Vélo</t>
  </si>
  <si>
    <t>Remb. MAKRO</t>
  </si>
  <si>
    <t>dont un WE</t>
  </si>
  <si>
    <t>carte de crédit (Vin + WE à St-Vith ....)</t>
  </si>
  <si>
    <t>/B/ PENSION 07/2020343 30534213 5050868</t>
  </si>
  <si>
    <t>Virement en euros du compte BE20 0910 1214 7156 (BIC: GKCCBEBB) de
ETHIAS SA
RUE DES CROISIERS 24 BE 4000 LIEGE
Réf.donneur d'ordre Z87V006253022692 Réf.banque donneuse d'ordre 0801H6P091968</t>
  </si>
  <si>
    <t>Achat par carte de débit AXA - Bancontact - le 01-07-2020 à 16:22
chez PHARMACIE DE GRO - Walcourt avec carte numéro 7506593903010016</t>
  </si>
  <si>
    <t>COCHIM SA</t>
  </si>
  <si>
    <t>Achat par carte de débit AXA - Bancontact - le 02-07-2020 à 13:06
chez COCHIM SA - CHARLEROI avec carte numéro 7506593903010016</t>
  </si>
  <si>
    <t>Achat par carte de débit AXA - Bancontact - le 03-07-2020 à 09:31
chez 7148 COLRUYT WAL - CHASTRES avec carte numéro 7506593903010016</t>
  </si>
  <si>
    <t>Achat par carte de débit AXA - Bancontact - le 03-07-2020 à 11:17
chez DI 4144 BULTIA - GERPINNES avec carte numéro 7506593903010016</t>
  </si>
  <si>
    <t>TRAFIC MRCI</t>
  </si>
  <si>
    <t>Achat par carte de débit AXA - Bancontact - le 06-07-2020 à 11:37
chez TRAFIC MRCI - MARCINELLE avec carte numéro 7506593903010016</t>
  </si>
  <si>
    <t>7198 BIO-PLANET</t>
  </si>
  <si>
    <t>Achat par carte de débit AXA - Bancontact - le 06-07-2020 à 11:53
chez 7198 BIO-PLANET - MARCINELLE avec carte numéro 7506593903010016</t>
  </si>
  <si>
    <t>540529 050 55 - Cotisations du 01/07/2020 au 30/09/2020</t>
  </si>
  <si>
    <t>Achat par carte de débit AXA - Bancontact - le 10-07-2020 à 10:18
chez 7148 COLRUYT WAL - CHASTRES avec carte numéro 7506593903010016</t>
  </si>
  <si>
    <t>Achat par carte de débit AXA - Bancontact - le 10-07-2020 à 14:17
chez COCHIM SA - CHARLEROI avec carte numéro 7506593903010016</t>
  </si>
  <si>
    <t>Achat par carte de débit AXA - Bancontact - le 11-07-2020 à 11:14
chez PHARMACIE DE GRO - Walcourt avec carte numéro 7506593903010016</t>
  </si>
  <si>
    <t>CASTILLON</t>
  </si>
  <si>
    <t>Achat par carte de débit AXA - Bancontact - le 16-07-2020 à 16:12
chez JARDINERIE DE L' - CASTILLON avec carte numéro 7506593903010016</t>
  </si>
  <si>
    <t>Achat par carte de débit AXA - Bancontact - le 16-07-2020 à 17:09
chez 7148 COLRUYT WAL - CHASTRES avec carte numéro 7506593903010016</t>
  </si>
  <si>
    <t>TOURNESOL SA</t>
  </si>
  <si>
    <t>MONTIGNIES</t>
  </si>
  <si>
    <t>Achat par carte de débit AXA - Bancontact - le 17-07-2020 à 10:39
chez TOURNESOL SA - MONTIGNIES avec carte numéro 7506593903010016</t>
  </si>
  <si>
    <t>Akkus Alimentati</t>
  </si>
  <si>
    <t>Achat par carte de débit AXA - Bancontact - le 21-07-2020 à 18:14
chez Akkus Alimentati - CHARLEROI avec carte numéro 7506593903010016</t>
  </si>
  <si>
    <t>Achat par carte de débit AXA - Maestro
de 18,06 EUR le 20-07-2020 à 16:02
(1 EUR = 1,000000 EUR et frais étrangers 0,00 EUR)
à LEONIDAS GERPINNES     Gerpinnes avec carte numéro 7506593903010016</t>
  </si>
  <si>
    <t>Achat par carte de débit AXA - Bancontact - le 23-07-2020 à 16:17
chez 7148 COLRUYT WAL - CHASTRES avec carte numéro 7506593903010016</t>
  </si>
  <si>
    <t>/B/ PENSION 07/2020                NISS:54052905055 - PID:00272236522</t>
  </si>
  <si>
    <t>Virement en euros du compte BE44 0011 3066 5645 (BIC: GEBABEBB) de
S.F.P.
TOUR DU MIDI BE 1060 BRUXELLES
Réf.donneur d'ordre 54052905055 07/2020 00000272236522 Réf.banque donneuse d'ordre 7420204B5KJVWSCT</t>
  </si>
  <si>
    <t>Achat par carte de débit AXA - Bancontact - le 24-07-2020 à 10:04
chez VERITAS 221 GERP - GERPIENNES avec carte numéro 7506593903010016</t>
  </si>
  <si>
    <t>Achat par carte de débit AXA - Bancontact - le 24-07-2020 à 10:09
chez Mastronardi, Nel - Gerpinnes avec carte numéro 7506593903010016</t>
  </si>
  <si>
    <t>Achat par carte de débit AXA - Bancontact - le 28-07-2020 à 17:25
chez 7148 COLRUYT WAL - CHASTRES avec carte numéro 7506593903010016</t>
  </si>
  <si>
    <t>MULTIPHARMA 136</t>
  </si>
  <si>
    <t>Achat par carte de débit AXA - Bancontact - le 29-07-2020 à 11:33
chez MULTIPHARMA 136 - WALCOURT avec carte numéro 7506593903010016</t>
  </si>
  <si>
    <t>Achat par carte de débit AXA - Bancontact - le 30-07-2020 à 16:14
chez 7148 COLRUYT WAL - CHASTRES avec carte numéro 7506593903010016</t>
  </si>
  <si>
    <t>Achat par carte de débit AXA - Bancontact - le 30-07-2020 à 16:28
chez JARDINERIE DE L' - CASTILLON avec carte numéro 7506593903010016</t>
  </si>
  <si>
    <t>/B/ PENSION 08/2020343 30534213 5050868</t>
  </si>
  <si>
    <t>Virement en euros du compte BE20 0910 1214 7156 (BIC: GKCCBEBB) de
ETHIAS SA
RUE DES CROISIERS 24 BE 4000 LIEGE
Réf.donneur d'ordre Z87V007273022278 Réf.banque donneuse d'ordre 0801G7R133796</t>
  </si>
  <si>
    <t>Extra FR = lunettes</t>
  </si>
  <si>
    <t>Achat par carte de débit AXA - Bancontact - le 01-08-2020 à 11:59
chez 7148 COLRUYT WAL - CHASTRES avec carte numéro 7506593905030312</t>
  </si>
  <si>
    <t>MUTTI GHISLAINE</t>
  </si>
  <si>
    <t>CHIMAY</t>
  </si>
  <si>
    <t>Achat par carte de débit AXA - Bancontact - le 02-08-2020 à 14:00
chez MUTTI GHISLAINE - CHIMAY avec carte numéro 7506593905030312</t>
  </si>
  <si>
    <t>Achat par carte de débit AXA - Bancontact - le 03-08-2020 à 16:27
chez Black Coffee - Fontaine l avec carte numéro 7506593905030312</t>
  </si>
  <si>
    <t>OPTIC TOP EYES</t>
  </si>
  <si>
    <t>Achat par carte de débit AXA - Bancontact - le 03-08-2020 à 17:30
chez OPTIC TOP EYES - CHATELINEA avec carte numéro 7506593905030312</t>
  </si>
  <si>
    <t>Achat par carte de débit AXA - Bancontact - le 04-08-2020 à 11:27
chez PEPINIERE RAUNET - HAM-SUR-HE avec carte numéro 7506593905030312</t>
  </si>
  <si>
    <t>Amazon Mrktplc</t>
  </si>
  <si>
    <t>Luxembourg</t>
  </si>
  <si>
    <t>Achat par carte de débit AXA - Bancontact - le 04-08-2020 à 18:41
chez Amazon Mrktplc - Luxembourg avec carte numéro 7506593905030312
Communication 3TH5F0Z AMAZON PAYMENTS EUROPE</t>
  </si>
  <si>
    <t>Achat - Bancontact no pin</t>
  </si>
  <si>
    <t>VILLE DE STAVELO</t>
  </si>
  <si>
    <t>STAVELOT</t>
  </si>
  <si>
    <t>Achat par carte de débit - Bancontact no pin - le 05-08-2020 à 11:04
chez VILLE DE STAVELO - STAVELOT avec carte numéro 7506593905030312</t>
  </si>
  <si>
    <t>Piccolo Piazza</t>
  </si>
  <si>
    <t>Achat par carte de débit AXA - Bancontact - le 05-08-2020 à 11:24
chez Piccolo Piazza - STAVELOT avec carte numéro 7506593905030312</t>
  </si>
  <si>
    <t>BACKEREI HEINEN</t>
  </si>
  <si>
    <t>BUETGENBAC</t>
  </si>
  <si>
    <t>Achat par carte de débit AXA - Bancontact - le 05-08-2020 à 15:48
chez BACKEREI HEINEN - BUETGENBAC avec carte numéro 7506593905030312</t>
  </si>
  <si>
    <t>Achat par carte de débit AXA - Maestro
de 1,15 EUR le 05-08-2020 à 08:33
(1 EUR = 1,000000 EUR et frais étrangers 0,00 EUR)
à MARKET WALCOURT        WALCOURT avec carte numéro 7506593905030312</t>
  </si>
  <si>
    <t>CAROL'S</t>
  </si>
  <si>
    <t>BUTGENBACH</t>
  </si>
  <si>
    <t>Achat par carte de débit AXA - Maestro
de 100,00 EUR le 05-08-2020 à 21:04
(1 EUR = 1,000000 EUR et frais étrangers 0,00 EUR)
à CAROL'S                BUTGENBACH avec carte numéro 7506593905030312</t>
  </si>
  <si>
    <t>Cafe Thelen</t>
  </si>
  <si>
    <t>Monschau</t>
  </si>
  <si>
    <t>Achat par carte de débit AXA - Maestro
de 36,50 EUR le 06-08-2020 à 12:52
(1 EUR = 1,000000 EUR et frais étrangers 0,00 EUR)
à Cafe Thelen            Monschau avec carte numéro 7506593905030312</t>
  </si>
  <si>
    <t>Achat par carte de débit AXA - Bancontact - le 07-08-2020 à 12:39
chez BLACKSTAR - ERPION avec carte numéro 7506593905030312</t>
  </si>
  <si>
    <t>2020 / 13</t>
  </si>
  <si>
    <t>BE63733055122908</t>
  </si>
  <si>
    <t>ALL WAYS BRUXELLES</t>
  </si>
  <si>
    <t>Reservation 59616/2297/16948</t>
  </si>
  <si>
    <t>Virement en euros vers le compte BE63 7330 5512 2908 (BIC: KREDBEBB) de
ALL WAYS BRUXELLES
Réf.banque donneuse d'ordre E180386229
Effectué via Homebanking le 07-08-2020 à 16:57</t>
  </si>
  <si>
    <t>BSCA PARKING</t>
  </si>
  <si>
    <t>GOSSELLIES</t>
  </si>
  <si>
    <t>Achat par carte de débit AXA - Bancontact - le 08-08-2020 à 10:07
chez BSCA PARKING - GOSSELLIES avec carte numéro 7506593905030312</t>
  </si>
  <si>
    <t>Achat par carte de débit AXA - Bancontact - le 09-08-2020 à 09:07
chez MARKET WALCOURT - WALCOURT avec carte numéro 7506593905030312</t>
  </si>
  <si>
    <t>Achat par carte de débit AXA - Maestro
de 4,65 EUR le 07-08-2020 à 11:06
(1 EUR = 1,000000 EUR et frais étrangers 0,00 EUR)
à SumUp  *SPRL BOPAMO    cerfontaine avec carte numéro 7506593905030312</t>
  </si>
  <si>
    <t>Achat par carte de débit AXA - Bancontact - le 12-08-2020 à 09:04
chez LURQUIN GOURDINN - THUILLIES avec carte numéro 7506593905030312
59,33 litre diesel à 1,23 EUR</t>
  </si>
  <si>
    <t>Achat par carte de débit AXA - Bancontact - le 12-08-2020 à 09:18
chez MARCEL SCHAMP SA - MARCINELLE avec carte numéro 7506593905030312</t>
  </si>
  <si>
    <t>LECTURES ET LOIS</t>
  </si>
  <si>
    <t>Achat par carte de débit AXA - Bancontact - le 12-08-2020 à 09:19
chez LECTURES ET LOIS - NALINNES avec carte numéro 7506593905030312</t>
  </si>
  <si>
    <t>Achat par carte de débit AXA - Bancontact - le 12-08-2020 à 10:15
chez DECATHLON CHARLE - CHARLEROI avec carte numéro 7506593905030312</t>
  </si>
  <si>
    <t>Achat par carte de débit AXA - Bancontact - le 12-08-2020 à 10:44
chez Black Coffee - Fontaine l avec carte numéro 7506593905030312</t>
  </si>
  <si>
    <t>Achat par carte de débit AXA - Maestro
de 1,60 EUR le 12-08-2020
(1 EUR = 1,000000 EUR et frais étrangers 0,00 EUR)
à RIVE GAUCHE            ANTWERPEN avec carte numéro 7506593905030312</t>
  </si>
  <si>
    <t>Achat par carte de débit AXA - Bancontact - le 13-08-2020 à 17:45
chez Drink Malpaix - Walcourt avec carte numéro 7506593905030312</t>
  </si>
  <si>
    <t>Achat par carte de débit AXA - Bancontact - le 13-08-2020 à 18:04
chez Drink Malpaix - Walcourt avec carte numéro 7506593905030312</t>
  </si>
  <si>
    <t>Achat par carte de débit AXA - Maestro
de 7,30 EUR le 13-08-2020 à 09:24
(1 EUR = 1,000000 EUR et frais étrangers 0,00 EUR)
à SumUp  *SPRL BOPAMO    cerfontaine avec carte numéro 7506593905030312</t>
  </si>
  <si>
    <t>Achat par carte de débit AXA - Bancontact - le 14-08-2020 à 13:18
chez DUMONT GLACIER - NAMUR avec carte numéro 7506593905030312</t>
  </si>
  <si>
    <t>Achat par carte de débit AXA - Bancontact - le 15-08-2020 à 14:06
chez GASPAR ELISIO - BOUILLON avec carte numéro 7506593905030312</t>
  </si>
  <si>
    <t>Facture 6777 du 14/08/2020</t>
  </si>
  <si>
    <t>Virement en euros vers le compte BE11 7512 0154 7448 (BIC: AXABBE22) de
Micro Construct Services
Effectué via Homebanking le 16-08-2020 à 14:27</t>
  </si>
  <si>
    <t>2020 / 14</t>
  </si>
  <si>
    <t>/C/MED. GENER. 100-1-200812-8309587-85               N.REF.:0000011308</t>
  </si>
  <si>
    <t>001 491228 091 85</t>
  </si>
  <si>
    <t>Virement en euros du compte BE60 7965 5030 0970 (BIC: GKCCBEBB) de
MUTUALITE CHRETIENNE DE LA
PROVINCE DE NAMUR BE 5000  NAMUR
Réf.donneur d'ordre 20200813233452000-06730000011308001 Réf.banque donneuse d'ordre 0801I8E003521</t>
  </si>
  <si>
    <t>Achat par carte de débit AXA - Maestro
de 5,95 EUR le 14-08-2020 à 12:18
(1 EUR = 1,000000 EUR et frais étrangers 0,00 EUR)
à ABBAYE DE MAREDSOUS    DENEE avec carte numéro 7506593905030312</t>
  </si>
  <si>
    <t>Achat par carte de débit AXA - Bancontact - le 17-08-2020 à 11:30
chez Black Coffee - Fontaine l avec carte numéro 7506593905030312</t>
  </si>
  <si>
    <t>Achat par carte de débit AXA - Bancontact - le 17-08-2020 à 12:48
chez INNO 117 CHARLER - CHARLEROI avec carte numéro 7506593905030312</t>
  </si>
  <si>
    <t>Achat par carte de débit AXA - Maestro
de 11,20 EUR le 18-08-2020 à 14:37
(1 EUR = 1,000000 EUR et frais étrangers 0,00 EUR)
à ABBAYE DE MAREDSOUS    DENEE avec carte numéro 7506593905030312</t>
  </si>
  <si>
    <t>Librairie de la</t>
  </si>
  <si>
    <t>Achat par carte de débit AXA - Bancontact - le 19-08-2020 à 09:00
chez Librairie de la - Thuin avec carte numéro 7506593905030312</t>
  </si>
  <si>
    <t>Virement en euros vers le compte BE06 0960 1782 8722 (BIC: GKCCBEBB) de
Tecteo - VOO
Rue Jean Jaures 46 BE 4430 ANS
Réf.banque donneuse d'ordre E180970955
Effectué via Homebanking le 19-08-2020 à 14:42</t>
  </si>
  <si>
    <t>BE34679200362590</t>
  </si>
  <si>
    <t>AMENDES ROUTIERES</t>
  </si>
  <si>
    <t>Virement en euros vers le compte BE34 6792 0036 2590 (BIC: PCHQBEBB) de
AMENDES ROUTIERES
Réf.banque donneuse d'ordre E180970956
Effectué via Homebanking le 19-08-2020 à 14:41</t>
  </si>
  <si>
    <t>SumUp  *Abbaye d</t>
  </si>
  <si>
    <t>5537 - Anh</t>
  </si>
  <si>
    <t>Achat par carte de débit AXA - Maestro
de 4,00 EUR le 18-08-2020 à 15:01
(1 EUR = 1,000000 EUR et frais étrangers 0,00 EUR)
à SumUp  *Abbaye de Mare 5537 - Anhee avec carte numéro 7506593905030312</t>
  </si>
  <si>
    <t>Le Bambois Taver</t>
  </si>
  <si>
    <t>Fosse-la-V</t>
  </si>
  <si>
    <t>Achat par carte de débit AXA - Bancontact - le 20-08-2020 à 16:25
chez Le Bambois Taver - Fosse-la-V avec carte numéro 7506593905030312</t>
  </si>
  <si>
    <t>Achat par carte de débit AXA - Bancontact - le 21-08-2020 à 13:28
chez LURQUIN GOURDINN - THUILLIES avec carte numéro 7506593905030312
57,35 litre diesel à 1,22 EUR</t>
  </si>
  <si>
    <t>Achat par carte de débit AXA - Bancontact - le 21-08-2020 à 14:09
chez MARCEL SCHAMP SA - MARCINELLE avec carte numéro 7506593905030312</t>
  </si>
  <si>
    <t>L'HEURE BLEUE</t>
  </si>
  <si>
    <t>Achat par carte de débit AXA - Bancontact - le 22-08-2020 à 10:57
chez L'HEURE BLEUE - CERFONTAIN avec carte numéro 7506593905030312</t>
  </si>
  <si>
    <t>Achat par carte de débit AXA - Bancontact - le 22-08-2020 à 17:00
chez BSCA PARKING - GOSSELLIES avec carte numéro 7506593905030312</t>
  </si>
  <si>
    <t>Achat par carte de débit AXA - Bancontact - le 23-08-2020 à 07:46
chez HUYLENBROECK SER - WALCOURT avec carte numéro 7506593905030312</t>
  </si>
  <si>
    <t>PETITE ET GRANDE</t>
  </si>
  <si>
    <t>HAN-SUR-LE</t>
  </si>
  <si>
    <t>Achat par carte de débit AXA - Bancontact - le 23-08-2020 à 13:26
chez PETITE ET GRANDE - HAN-SUR-LE avec carte numéro 7506593905030312</t>
  </si>
  <si>
    <t>/B/ PENSION 08/2020                NISS:49122809185 - PID:00274029439</t>
  </si>
  <si>
    <t>Virement en euros du compte BE44 0011 3066 5645 (BIC: GEBABEBB) de
S.F.P.
TOUR DU MIDI BE 1060 BRUXELLES
Réf.donneur d'ordre 49122809185 08/2020 00000274029439 Réf.banque donneuse d'ordre 4520233CGOUY3SCT</t>
  </si>
  <si>
    <t>Facture 6778 - Reprise des actifs de la societe</t>
  </si>
  <si>
    <t>Virement en euros vers le compte BE11 7512 0154 7448 (BIC: AXABBE22) de
Micro Construct Services
Effectué via Homebanking le 24-08-2020 à 11:54</t>
  </si>
  <si>
    <t>Achat par carte de débit AXA - Bancontact - le 24-08-2020 à 14:02
chez L'HEURE BLEUE - CERFONTAIN avec carte numéro 7506593905030312</t>
  </si>
  <si>
    <t>Achat par carte de débit AXA - Maestro
de 8,10 EUR le 22-08-2020 à 10:01
(1 EUR = 1,000000 EUR et frais étrangers 0,00 EUR)
à SumUp  *SPRL BOPAMO    cerfontaine avec carte numéro 7506593905030312</t>
  </si>
  <si>
    <t>Achat par carte de débit AXA - Bancontact - le 25-08-2020 à 15:03
chez LECTURES ET LOIS - NALINNES avec carte numéro 7506593905030312</t>
  </si>
  <si>
    <t>ETABLISSEMENTS F</t>
  </si>
  <si>
    <t>Achat par carte de débit AXA - Bancontact - le 26-08-2020 à 15:15
chez ETABLISSEMENTS F - LODELINSAR avec carte numéro 7506593905030312</t>
  </si>
  <si>
    <t>Achat par carte de débit AXA - Bancontact - le 26-08-2020 à 15:40
chez LUNCH GARDEN 717 - COUILLET avec carte numéro 7506593905030312</t>
  </si>
  <si>
    <t>PAIRI DAIZA RESO</t>
  </si>
  <si>
    <t>BRUGLETTE</t>
  </si>
  <si>
    <t>Achat par carte de débit AXA - Bancontact - le 27-08-2020 à 09:43
chez PAIRI DAIZA RESO - BRUGLETTE avec carte numéro 7506593905030312</t>
  </si>
  <si>
    <t>Cafes Vanhove</t>
  </si>
  <si>
    <t>Achat par carte de débit AXA - Maestro
de 4,00 EUR le 26-08-2020 à 13:34
(1 EUR = 1,000000 EUR et frais étrangers 0,00 EUR)
à Cafes Vanhove          CHARLEROI avec carte numéro 7506593905030312</t>
  </si>
  <si>
    <t>Achat par carte de débit AXA - Bancontact - le 27-08-2020 à 12:47
chez PAIRI DAIZA RESO - BRUGLETTE avec carte numéro 7506593905030312</t>
  </si>
  <si>
    <t>Achat par carte de débit AXA - Maestro
de 3,20 EUR le 26-08-2020 à 15:02
(1 EUR = 1,000000 EUR et frais étrangers 0,00 EUR)
à RIVE GAUCHE            ANTWERPEN avec carte numéro 7506593905030312</t>
  </si>
  <si>
    <t>PAIRI DAIZA SA</t>
  </si>
  <si>
    <t>BRUGELETTE</t>
  </si>
  <si>
    <t>Achat par carte de débit AXA - Bancontact - le 27-08-2020 à 15:57
chez PAIRI DAIZA SA - BRUGELETTE avec carte numéro 7506593905030312</t>
  </si>
  <si>
    <t>Achat par carte de débit AXA - Bancontact - le 27-08-2020 à 21:56
chez PAIRI DAIZA SA - BRUGELETTE avec carte numéro 7506593905030312</t>
  </si>
  <si>
    <t>Achat par carte de débit AXA - Bancontact - le 27-08-2020 à 23:11
chez PAIRI DAIZA SA - BRUGELETTE avec carte numéro 7506593905030312</t>
  </si>
  <si>
    <t>FACTURE No 14939439</t>
  </si>
  <si>
    <t>Domiciliation européenne récurrente (Core) pour
OCTA+ Energie s.a.
Identification du créancier: BE91ZZZ0401934742
Référence du mandat: BECI74812E20200716</t>
  </si>
  <si>
    <t>Achat par carte de débit AXA - Bancontact - le 28-08-2020 à 11:45
chez PAIRI DAIZA SA - BRUGELETTE avec carte numéro 7506593905030312</t>
  </si>
  <si>
    <t>Achat par carte de débit AXA - Bancontact - le 28-08-2020 à 13:16
chez PAIRI DAIZA SA - BRUGELETTE avec carte numéro 7506593905030312</t>
  </si>
  <si>
    <t>Achat par carte de débit AXA - Bancontact - le 28-08-2020 à 16:16
chez PAIRI DAIZA SA - BRUGELETTE avec carte numéro 7506593905030312</t>
  </si>
  <si>
    <t>VISA    REF 234</t>
  </si>
  <si>
    <t>essentiellement Pairi Daiza</t>
  </si>
  <si>
    <t>Achat par carte de débit AXA - Bancontact - le 02-08-2020 à 08:58
chez MARCEL SCHAMP SA - MARCINELLE avec carte numéro 7506593903010016</t>
  </si>
  <si>
    <t>Virement en euros vers le compte BE74 7955 6816 9607 (BIC: GKCCBEBB) de
Grand Hopital charleroi
Avenue du centenaire 73 BE 6061 Montignies sur sambre
Réf.banque donneuse d'ordre E180106615
Effectué via Mobile (App AXA Banque pour smartphone) le 03-08-2020 à 17:35</t>
  </si>
  <si>
    <t>Retrait d'espèces - Maestro</t>
  </si>
  <si>
    <t>BEOBANK BR CHARL</t>
  </si>
  <si>
    <t>Retrait d'espèces par carte de débit AXA - Maestro
de 160,00 EUR le 02-08-2020 à 09:33
(1 EUR = 1,000000 EUR et frais étrangers 0,00 EUR)
à BEOBANK BR CHARLEROI    CHARLEROI avec carte numéro 7506593903010016</t>
  </si>
  <si>
    <t>Achat par carte de débit AXA - Bancontact - le 04-08-2020 à 18:28
chez PHARMACIE DE GRO - Walcourt avec carte numéro 7506593903010016</t>
  </si>
  <si>
    <t>Achat par carte de débit AXA - Maestro
de 36,09 EUR le 04-08-2020 à 11:13
(1 EUR = 1,000000 EUR et frais étrangers 0,00 EUR)
à MARKET WALCOURT        WALCOURT avec carte numéro 7506593903010016</t>
  </si>
  <si>
    <t>Achat par carte de débit AXA - Bancontact - le 07-08-2020 à 09:43
chez 7148 COLRUYT WAL - CHASTRES avec carte numéro 7506593903010016</t>
  </si>
  <si>
    <t>Achat par carte de débit AXA - Bancontact - le 07-08-2020 à 10:44
chez VERITAS 221 GERP - GERPIENNES avec carte numéro 7506593903010016</t>
  </si>
  <si>
    <t>Achat par carte de débit AXA - Bancontact - le 08-08-2020 à 12:08
chez LURQUIN GOURDINN - THUILLIES avec carte numéro 7506593903010016
39,17 litre normal sans plomb à 1,24 EUR</t>
  </si>
  <si>
    <t>Achat par carte de débit AXA - Bancontact - le 08-08-2020 à 13:45
chez 7148 COLRUYT WAL - CHASTRES avec carte numéro 7506593903010016</t>
  </si>
  <si>
    <t>Achat par carte de débit AXA - Maestro
de 3,99 EUR le 07-08-2020 à 08:59
(1 EUR = 1,000000 EUR et frais étrangers 0,00 EUR)
à MARKET WALCOURT        WALCOURT avec carte numéro 7506593903010016</t>
  </si>
  <si>
    <t>anniv Bo et vacances</t>
  </si>
  <si>
    <t>Virement en euros vers le compte BE64 3770 3432 0152 (BIC: BBRUBEBB) de
Goblet christelle
Réf.banque donneuse d'ordre E180607830
Effectué via Mobile (App AXA Banque pour smartphone) le 12-08-2020 à 09:07</t>
  </si>
  <si>
    <t>Virement instantané en euros</t>
  </si>
  <si>
    <t>BE68360089000334</t>
  </si>
  <si>
    <t>MME MARGUERITE JADIN</t>
  </si>
  <si>
    <t>Virement instantané en euros du compte BE68 3600 8900 0334 (BIC: BBRUBEBBXXX) de
MME MARGUERITE JADIN
RUE CALLEWAERT 40 BE 6020        DAMPREMY
Réf.donneur d'ordre NOTPROVIDED Réf.banque donneuse d'ordre OVI/I/0113/HA1366751334913537175828
Effectué le 12-08-2020 à 09:11</t>
  </si>
  <si>
    <t>Achat par carte de débit AXA - Bancontact - le 12-08-2020 à 10:13
chez 7148 COLRUYT WAL - CHASTRES avec carte numéro 7506593903010016</t>
  </si>
  <si>
    <t>Retrait d'espèces par carte de débit AXA - Bancontact - le 13-08-2020 à 14:10
chez ING WALCOURT - WALCOURT avec carte numéro 7506593903010016</t>
  </si>
  <si>
    <t>Retrait d'espèces par carte de débit AXA - Bancontact - le 13-08-2020 à 14:11
chez ING WALCOURT - WALCOURT avec carte numéro 7506593903010016</t>
  </si>
  <si>
    <t>Achat par carte de débit AXA - Bancontact - le 14-08-2020 à 09:47
chez 7148 COLRUYT WAL - CHASTRES avec carte numéro 7506593903010016</t>
  </si>
  <si>
    <t>Achat par carte de débit AXA - Bancontact - le 14-08-2020 à 10:10
chez DI 4144 BULTIA - GERPINNES avec carte numéro 7506593903010016</t>
  </si>
  <si>
    <t>Achat par carte de débit AXA - Bancontact - le 16-08-2020 à 08:07
chez HUYLENBROECK SER - WALCOURT avec carte numéro 7506593903010016</t>
  </si>
  <si>
    <t>LABOMEDIC</t>
  </si>
  <si>
    <t>Virement en euros vers le compte BE04 3500 5305 9931 (BIC: BBRUBEBB) de
LABOMEDIC
Réf.banque donneuse d'ordre E180836011
Effectué via Mobile (App AXA Banque pour smartphone) le 17-08-2020 à 08:56</t>
  </si>
  <si>
    <t>Virement en euros vers le compte BE74 7955 6816 9607 (BIC: GKCCBEBB) de
Grand Hopital charleroi
Avenue du centenaire 73 BE 6061 Montignies sur sambre
Réf.banque donneuse d'ordre E180836108
Effectué via Mobile (App AXA Banque pour smartphone) le 17-08-2020 à 08:58</t>
  </si>
  <si>
    <t>C&amp;A 327 PHILIPPE</t>
  </si>
  <si>
    <t>Achat par carte de débit AXA - Bancontact - le 17-08-2020 à 11:51
chez C&amp;A 327 PHILIPPE - PHILIPPEVI avec carte numéro 7506593903010016</t>
  </si>
  <si>
    <t>DirectRepair.be/</t>
  </si>
  <si>
    <t>Geraardsbe</t>
  </si>
  <si>
    <t>Achat par carte de débit AXA - Bancontact - le 17-08-2020 à 16:25
chez DirectRepair.be/ - Geraardsbe avec carte numéro 7506593903010016
Communication DirectRepair.be/fr 200100294 b</t>
  </si>
  <si>
    <t>Achat par carte de débit AXA - Maestro
de 4,35 EUR le 17-08-2020 à 18:01
(1 EUR = 1,000000 EUR et frais étrangers 0,00 EUR)
à MARKET WALCOURT        WALCOURT avec carte numéro 7506593903010016</t>
  </si>
  <si>
    <t>Achat par carte de débit AXA - Bancontact - le 20-08-2020 à 14:33
chez 7148 COLRUYT WAL - CHASTRES avec carte numéro 7506593903010016</t>
  </si>
  <si>
    <t>Achat par carte de débit AXA - Bancontact - le 21-08-2020 à 10:22
chez PEPINIERE RAUNET - HAM-SUR-HE avec carte numéro 7506593903010016</t>
  </si>
  <si>
    <t>RENMANS 0474 MAR</t>
  </si>
  <si>
    <t>Achat par carte de débit AXA - Bancontact - le 21-08-2020 à 10:53
chez RENMANS 0474 MAR - MARCINELLE avec carte numéro 7506593903010016</t>
  </si>
  <si>
    <t>/B/ PENSION 08/2020                NISS:54052905055 - PID:00275029690</t>
  </si>
  <si>
    <t>Virement en euros du compte BE44 0011 3066 5645 (BIC: GEBABEBB) de
S.F.P.
TOUR DU MIDI BE 1060 BRUXELLES
Réf.donneur d'ordre 54052905055 08/2020 00000275029690 Réf.banque donneuse d'ordre 3620233CGRC3ASCT</t>
  </si>
  <si>
    <t>Achat par carte de débit AXA - Bancontact - le 25-08-2020 à 10:35
chez PHARMACIE DE GRO - Walcourt avec carte numéro 7506593903010016</t>
  </si>
  <si>
    <t>Achat par carte de débit AXA - Bancontact - le 25-08-2020 à 11:26
chez 7148 COLRUYT WAL - CHASTRES avec carte numéro 7506593903010016</t>
  </si>
  <si>
    <t>Achat par carte de débit AXA - Bancontact - le 26-08-2020 à 10:29
chez 7148 COLRUYT WAL - CHASTRES avec carte numéro 7506593903010016</t>
  </si>
  <si>
    <t>Achat par carte de débit AXA - Bancontact - le 26-08-2020 à 17:22
chez MR. BRICOLAGE WA - WALCOURT avec carte numéro 7506593903010016</t>
  </si>
  <si>
    <t>Achat par carte de débit AXA - Bancontact - le 27-08-2020 à 07:39
chez HUYLENBROECK SER - WALCOURT avec carte numéro 7506593903010016</t>
  </si>
  <si>
    <t>Achat par carte de débit AXA - Maestro
de 18,03 EUR le 26-08-2020 à 10:48
(1 EUR = 1,000000 EUR et frais étrangers 0,00 EUR)
à MARKET WALCOURT        WALCOURT avec carte numéro 7506593903010016</t>
  </si>
  <si>
    <t>Achat par carte de débit AXA - Maestro
de 1,49 EUR le 26-08-2020 à 17:18
(1 EUR = 1,000000 EUR et frais étrangers 0,00 EUR)
à MARKET WALCOURT        WALCOURT avec carte numéro 7506593903010016</t>
  </si>
  <si>
    <t>CCV*FLAMANDE</t>
  </si>
  <si>
    <t>HARELBEKE</t>
  </si>
  <si>
    <t>Achat par carte de débit AXA - Maestro
de 5,40 EUR le 30-08-2020 à 09:45
(1 EUR = 1,000000 EUR et frais étrangers 0,00 EUR)
à CCV*FLAMANDE           HARELBEKE avec carte numéro 7506593903010016</t>
  </si>
  <si>
    <t>Extra CH : divers Pairi Daiza</t>
  </si>
  <si>
    <t>Frais carte débit AXA suppl.</t>
  </si>
  <si>
    <t>Frais d'utilisation carte de débit AXA</t>
  </si>
  <si>
    <t>Virement en euros vers le compte BE36 0970 0965 9681 (BIC: GKCCBEBB) de
INASEP
RUE DES VIAUX 1 B BE 5100 NANINNE
Réf.banque donneuse d'ordre E181805945
Effectué via Homebanking le 02-09-2020 à 14:12</t>
  </si>
  <si>
    <t>DECATHLON 207 CH</t>
  </si>
  <si>
    <t>Achat par carte de débit AXA - Bancontact - le 02-09-2020 à 16:02
chez DECATHLON 207 CH - CHATELINEA avec carte numéro 7506593905030312</t>
  </si>
  <si>
    <t>Achat par carte de débit AXA - Bancontact - le 03-09-2020 à 09:48
chez MR. BRICOLAGE WA - WALCOURT avec carte numéro 7506593905030312</t>
  </si>
  <si>
    <t>Achat par carte de débit AXA - Maestro
de 10,70 EUR le 02-09-2020 à 10:55
(1 EUR = 1,000000 EUR et frais étrangers 0,00 EUR)
à SumUp  *SPRL BOPAMO    cerfontaine avec carte numéro 7506593905030312</t>
  </si>
  <si>
    <t>Achat par carte de débit AXA - Bancontact - le 03-09-2020 à 17:16
chez MR. BRICOLAGE WA - WALCOURT avec carte numéro 7506593905030312</t>
  </si>
  <si>
    <t>Achat par carte de débit AXA - Bancontact - le 04-09-2020 à 12:05
chez BLACKSTAR - ERPION avec carte numéro 7506593905030312</t>
  </si>
  <si>
    <t>Achat par carte de débit AXA - Bancontact - le 04-09-2020 à 12:25
chez BLACKSTAR - ERPION avec carte numéro 7506593905030312</t>
  </si>
  <si>
    <t>Retrait d'espèces par carte de débit AXA - Bancontact - le 04-09-2020 à 14:30
chez ING WALCOURT - WALCOURT avec carte numéro 7506593905030312</t>
  </si>
  <si>
    <t>Achat par carte de débit AXA - Bancontact - le 06-09-2020 à 09:01
chez HUYLENBROECK SER - WALCOURT avec carte numéro 7506593905030312</t>
  </si>
  <si>
    <t>TOTAL NB000973 L</t>
  </si>
  <si>
    <t>Achat par carte de débit AXA - Bancontact - le 06-09-2020 à 11:45
chez TOTAL NB000973 L - LOVERVAL avec carte numéro 7506593905030312
0,00 litre special   0,00 EUR</t>
  </si>
  <si>
    <t>Annul.achat - Maestro</t>
  </si>
  <si>
    <t>666-0000001-80</t>
  </si>
  <si>
    <t>Annulation achat via Maestro le 04-09-2020
chez CHATELINEA -
avec carte numéro 7506593905030312</t>
  </si>
  <si>
    <t>Achat par carte de débit AXA - Maestro
de 11,20 EUR le 06-09-2020 à 14:00
(1 EUR = 1,000000 EUR et frais étrangers 0,00 EUR)
à ABBAYE DE MAREDSOUS    DENEE avec carte numéro 7506593905030312</t>
  </si>
  <si>
    <t>2020 / 15</t>
  </si>
  <si>
    <t>Quoibion Gestim</t>
  </si>
  <si>
    <t>Achat par carte de débit AXA - Maestro
de 58,90 EUR le 07-09-2020 à 14:01
(1 EUR = 1,000000 EUR et frais étrangers 0,00 EUR)
à Quoibion Gestim SPRL   Durbuy avec carte numéro 7506593905030312</t>
  </si>
  <si>
    <t>Achat par carte de débit AXA - Bancontact - le 08-09-2020 à 10:38
chez LA CALECHE - DURBUY avec carte numéro 7506593905030312</t>
  </si>
  <si>
    <t>OCTA+ Energie n.v.</t>
  </si>
  <si>
    <t>C15058719</t>
  </si>
  <si>
    <t>Virement en euros du compte BE57 2100 1611 0035 (BIC: GEBABEBB) de
OCTA+ Energie n.v.
Gen. Baron Empainlaan 21 BE 1150 BRUSSEL
Réf.donneur d'ordre 279790-386 Réf.banque donneuse d'ordre 3520252ALU46CSCT</t>
  </si>
  <si>
    <t>2020 / 16</t>
  </si>
  <si>
    <t>Achat par carte de débit AXA - Bancontact - le 09-09-2020 à 13:37
chez LUNCH GARDEN 717 - COUILLET avec carte numéro 7506593905030312</t>
  </si>
  <si>
    <t>Achat par carte de débit AXA - Bancontact - le 09-09-2020 à 14:28
chez LUNCH GARDEN 717 - COUILLET avec carte numéro 7506593905030312</t>
  </si>
  <si>
    <t>Achat par carte de débit AXA - Bancontact - le 11-09-2020 à 08:49
chez MARCEL SCHAMP SA - MARCINELLE avec carte numéro 7506593905030312</t>
  </si>
  <si>
    <t>NELLA MASTRONARD</t>
  </si>
  <si>
    <t>Achat par carte de débit AXA - Bancontact - le 11-09-2020 à 11:00
chez NELLA MASTRONARD - GERPINNES avec carte numéro 7506593905030312</t>
  </si>
  <si>
    <t>Achat par carte de débit AXA - Bancontact - le 11-09-2020 à 17:55
chez MARKET WALCOURT - WALCOURT avec carte numéro 7506593905030312</t>
  </si>
  <si>
    <t>Retrait d'espèces par carte de débit AXA - Bancontact - le 11-09-2020 à 18:01
chez ING WALCOURT - WALCOURT avec carte numéro 7506593905030312</t>
  </si>
  <si>
    <t>Achat par carte de débit AXA - Bancontact - le 11-09-2020 à 18:04
chez Q8 106243 WALCOU - WALCOURT avec carte numéro 7506593905030312
49,40 litre diesel à 1,20 EUR</t>
  </si>
  <si>
    <t>Achat par carte de débit AXA - Bancontact - le 12-09-2020 à 08:05
chez HUYLENBROECK SER - WALCOURT avec carte numéro 7506593905030312</t>
  </si>
  <si>
    <t>Le Fromageon</t>
  </si>
  <si>
    <t>Achat par carte de débit AXA - Maestro
de 5,70 EUR le 11-09-2020 à 09:11
(1 EUR = 1,000000 EUR et frais étrangers 0,00 EUR)
à Le Fromageon           Gerpinnes avec carte numéro 7506593905030312</t>
  </si>
  <si>
    <t>BE46097197030036</t>
  </si>
  <si>
    <t>ADMINISTRATION COMMUNALE</t>
  </si>
  <si>
    <t>Virement en euros vers le compte BE46 0971 9703 0036 (BIC: GKCCBEBB) de
ADMINISTRATION COMMUNALE
Réf.banque donneuse d'ordre E182537731
Effectué via Homebanking le 14-09-2020 à 14:23</t>
  </si>
  <si>
    <t>Achat par carte de débit AXA - Bancontact - le 14-09-2020 à 16:35
chez PHARMACIE DE GRO - Walcourt avec carte numéro 7506593905030312</t>
  </si>
  <si>
    <t>Achat par carte de débit AXA - Bancontact - le 15-09-2020 à 13:40
chez GASPAR ELISIO - BOUILLON avec carte numéro 7506593905030312</t>
  </si>
  <si>
    <t>Achat par carte de débit AXA - Bancontact - le 15-09-2020 à 16:18
chez PNEU 2OOO SA - NALINNES avec carte numéro 7506593905030312</t>
  </si>
  <si>
    <t>FACTURE No 15055013</t>
  </si>
  <si>
    <t>Solde honoraires : facture 2020/221- 11/03</t>
  </si>
  <si>
    <t>Virement en euros du compte BE30 0910 0054 1411 (BIC: GKCCBEBB) de
ADM.COM.    WALCOURT
PLACE HOTEL DE VILLE 3 BE 5650        WALCOURT
Réf.donneur d'ordre 0P2000552630 Réf.banque donneuse d'ordre 0801B9G007678</t>
  </si>
  <si>
    <t>Achat par carte de débit AXA - Bancontact - le 17-09-2020 à 10:12
chez BLACKCOFFEE SPRL - CHARLEROI avec carte numéro 7506593905030312</t>
  </si>
  <si>
    <t>BE85068892155406</t>
  </si>
  <si>
    <t>Centre culturel Walcourt</t>
  </si>
  <si>
    <t>Atelier dessin</t>
  </si>
  <si>
    <t>Virement en euros vers le compte BE85 0688 9215 5406 (BIC: GKCCBEBB) de
Centre culturel Walcourt
Réf.banque donneuse d'ordre E182719318
Effectué via Homebanking le 17-09-2020 à 11:41</t>
  </si>
  <si>
    <t>Achat par carte de débit AXA - Bancontact - le 17-09-2020 à 12:13
chez Amazon Mrktplc - Luxembourg avec carte numéro 7506593905030312
Communication 2AR8XDF AMAZON PAYMENTS EUROPE</t>
  </si>
  <si>
    <t>Remboursement compte gerant</t>
  </si>
  <si>
    <t>Virement en euros vers le compte BE11 7512 0154 7448 (BIC: AXABBE22) de
Micro Construct Services
Effectué via Homebanking le 18-09-2020 à 11:30</t>
  </si>
  <si>
    <t>Achat par carte de débit AXA - Bancontact - le 18-09-2020 à 13:48
chez PATISSERIE DUMON - NAMUR avec carte numéro 7506593905030312</t>
  </si>
  <si>
    <t>Q PARK TIROU</t>
  </si>
  <si>
    <t>Achat par carte de débit AXA - Maestro
de 3,40 EUR le 17-09-2020 à 10:34
(1 EUR = 1,000000 EUR et frais étrangers 0,00 EUR)
à Q PARK TIROU           CHARLEROI avec carte numéro 7506593905030312</t>
  </si>
  <si>
    <t>BE75109650686951</t>
  </si>
  <si>
    <t>MICRO CONSTRUCT SERVICES SCRL</t>
  </si>
  <si>
    <t>TFT BEOBANK</t>
  </si>
  <si>
    <t>Virement en euros du compte BE75 1096 5068 6951 (BIC: CTBKBEBX) de
MICRO CONSTRUCT SERVICES SCRL
RUE DES QUAIRELLES 19 BE 5650 WALCOURT
Réf.donneur d'ordre I65D20261N00298 Réf.banque donneuse d'ordre I65D20261N00298</t>
  </si>
  <si>
    <t>Achat par carte de débit AXA - Bancontact - le 20-09-2020 à 13:36
chez PETITE ET GRANDE - HAN-SUR-LE avec carte numéro 7506593905030312</t>
  </si>
  <si>
    <t>BE47210004154480</t>
  </si>
  <si>
    <t>EUROP ASSISTANCE</t>
  </si>
  <si>
    <t>Virement en euros avec date d'exécution souhaitée vers le compte BE47 2100 0415 4480 (BIC: GEBABEBB) de
EUROP ASSISTANCE
Bd du Triomphe 172 BE 1160 BRUXELLES
Réf.banque donneuse d'ordre E180673219
via Homebanking le 13-08-2020 à 11:37</t>
  </si>
  <si>
    <t>Achat par carte de débit AXA - Maestro
de 5,30 EUR le 18-09-2020 à 16:55
(1 EUR = 1,000000 EUR et frais étrangers 0,00 EUR)
à ABBAYE DE MAREDSOUS    DENEE avec carte numéro 7506593905030312</t>
  </si>
  <si>
    <t>Achat par carte de débit AXA - Bancontact - le 21-09-2020 à 11:21
chez SANTE ET PREVOYA - BOUGE avec carte numéro 7506593905030312</t>
  </si>
  <si>
    <t>Achat par carte de débit AXA - Bancontact - le 21-09-2020 à 12:02
chez DUMONT GLACIER - NAMUR avec carte numéro 7506593905030312</t>
  </si>
  <si>
    <t>Q8 106385 NAMUR</t>
  </si>
  <si>
    <t>NAMUR-MALO</t>
  </si>
  <si>
    <t>Achat par carte de débit AXA - Bancontact - le 21-09-2020 à 15:47
chez Q8 106385 NAMUR - NAMUR-MALO avec carte numéro 7506593905030312
10,17 litre diesel à 1,23 EUR</t>
  </si>
  <si>
    <t>Achat par carte de débit AXA - Bancontact - le 21-09-2020 à 17:14
chez DECATHLON 207 CH - CHATELINEA avec carte numéro 7506593905030312</t>
  </si>
  <si>
    <t>Virement en euros vers le compte BE06 0960 1782 8722 (BIC: GKCCBEBB) de
Tecteo - VOO
Rue Jean Jaures 46 BE 4430 ANS
Réf.banque donneuse d'ordre E182946321
Effectué via Homebanking le 22-09-2020 à 08:57</t>
  </si>
  <si>
    <t>Virement en euros vers le compte BE04 3500 5305 9931 (BIC: BBRUBEBB) de
GR LABORATOIRES MEDICAUX SPRL
Réf.banque donneuse d'ordre E182946322
Effectué via Homebanking le 22-09-2020 à 08:58</t>
  </si>
  <si>
    <t>Virement en euros vers le compte BE47 2100 0415 4480 (BIC: GEBABEBB) de
EUROP ASSISTANCE
Bd du Triomphe 172 BE 1160 BRUXELLES
Réf.banque donneuse d'ordre E182946323
Effectué via Homebanking le 22-09-2020 à 08:57</t>
  </si>
  <si>
    <t>2020 / 17</t>
  </si>
  <si>
    <t>Achat par carte de débit AXA - Bancontact - le 22-09-2020 à 10:14
chez LURQUIN GOURDINN - THUILLIES avec carte numéro 7506593905030312
52,86 litre diesel à 1,17 EUR</t>
  </si>
  <si>
    <t>Achat par carte de débit AXA - Bancontact - le 22-09-2020 à 10:43
chez LECTURES ET LOIS - NALINNES avec carte numéro 7506593905030312</t>
  </si>
  <si>
    <t>Achat par carte de débit AXA - Bancontact - le 22-09-2020 à 13:54
chez DUMONT GLACIER - NAMUR avec carte numéro 7506593905030312</t>
  </si>
  <si>
    <t>Achat par carte de débit AXA - Bancontact - le 22-09-2020 à 18:02
chez PHARMACIE DE GRO - Walcourt avec carte numéro 7506593905030312</t>
  </si>
  <si>
    <t>/B/ PENSION 09/2020                NISS:49122809185 - PID:00276779472</t>
  </si>
  <si>
    <t>Virement en euros du compte BE44 0011 3066 5645 (BIC: GEBABEBB) de
S.F.P.
TOUR DU MIDI BE 1060 BRUXELLES
Réf.donneur d'ordre 49122809185 09/2020 00000276779472 Réf.banque donneuse d'ordre 6120265BWDK4ZSCT</t>
  </si>
  <si>
    <t>Action 2537</t>
  </si>
  <si>
    <t>LANEFFE</t>
  </si>
  <si>
    <t>Achat par carte de débit AXA - Bancontact - le 23-09-2020 à 15:12
chez Action 2537 - LANEFFE avec carte numéro 7506593905030312</t>
  </si>
  <si>
    <t>Achat par carte de débit AXA - Maestro
de 4,90 EUR le 24-09-2020 à 11:35
(1 EUR = 1,000000 EUR et frais étrangers 0,00 EUR)
à ABBAYE DE MAREDSOUS    DENEE avec carte numéro 7506593905030312</t>
  </si>
  <si>
    <t>Achat par carte de débit AXA - Bancontact - le 25-09-2020 à 17:25
chez MAKRO LODELINSAR - LODELINSAR avec carte numéro 7506593905030312</t>
  </si>
  <si>
    <t>2020 / 18</t>
  </si>
  <si>
    <t>Achat par carte de débit AXA - Bancontact - le 27-09-2020 à 08:54
chez HUYLENBROECK SER - WALCOURT avec carte numéro 7506593905030312</t>
  </si>
  <si>
    <t>LE SAINT GERMAIN</t>
  </si>
  <si>
    <t>Achat par carte de débit AXA - Maestro
de 46,80 EUR le 27-09-2020 à 14:08
(1 EUR = 1,000000 EUR et frais étrangers 0,00 EUR)
à LE SAINT GERMAIN       MONS avec carte numéro 7506593905030312</t>
  </si>
  <si>
    <t>Achat par carte de débit AXA - Bancontact - le 28-09-2020 à 15:03
chez MARCEL SCHAMP SA - MARCINELLE avec carte numéro 7506593905030312</t>
  </si>
  <si>
    <t>Achat par carte de débit AXA - Bancontact - le 28-09-2020 à 15:21
chez CLUB 146 BULTIA - GERPINNES avec carte numéro 7506593905030312</t>
  </si>
  <si>
    <t>THB10</t>
  </si>
  <si>
    <t>Achat par carte de débit AXA - Bancontact - le 28-09-2020 à 15:23
chez THB10 - GERPINNES avec carte numéro 7506593905030312</t>
  </si>
  <si>
    <t>Achat par carte de débit AXA - Maestro
de 21,12 EUR le 28-09-2020 à 11:35
(1 EUR = 1,000000 EUR et frais étrangers 0,00 EUR)
à MARKET WALCOURT        WALCOURT avec carte numéro 7506593905030312</t>
  </si>
  <si>
    <t>Achat par carte de débit AXA - Bancontact - le 29-09-2020 à 14:32
chez HDM - NAMUR avec carte numéro 7506593905030312</t>
  </si>
  <si>
    <t>NAMUR PARKING VO</t>
  </si>
  <si>
    <t>Achat par carte de débit AXA - Maestro
de 3,00 EUR le 29-09-2020 à 12:32
(1 EUR = 1,000000 EUR et frais étrangers 0,00 EUR)
à NAMUR PARKING VOIRIE   NAMUR avec carte numéro 7506593905030312</t>
  </si>
  <si>
    <t>VISA    REF 265</t>
  </si>
  <si>
    <t>Europ Assist</t>
  </si>
  <si>
    <t>/B/ PENSION 09/2020343 30534213 5050868</t>
  </si>
  <si>
    <t>Virement en euros du compte BE20 0910 1214 7156 (BIC: GKCCBEBB) de
ETHIAS SA
RUE DES CROISIERS 24 BE 4000 LIEGE
Réf.donneur d'ordre Z87V008263022114 Réf.banque donneuse d'ordre 0801H8Q080748</t>
  </si>
  <si>
    <t>Achat par carte de débit AXA - Bancontact - le 03-09-2020 à 15:25
chez 7148 COLRUYT WAL - CHASTRES avec carte numéro 7506593903010016</t>
  </si>
  <si>
    <t>Achat par carte de débit AXA - Bancontact - le 04-09-2020 à 09:11
chez LURQUIN GOURDINN - THUILLIES avec carte numéro 7506593903010016
37,08 litre normal sans plomb à 1,27 EUR</t>
  </si>
  <si>
    <t>Achat par carte de débit AXA - Bancontact - le 04-09-2020 à 09:25
chez PEPINIERE RAUNET - HAM-SUR-HE avec carte numéro 7506593903010016</t>
  </si>
  <si>
    <t>Achat par carte de débit AXA - Bancontact - le 04-09-2020 à 10:18
chez TRAFIC MRCI - MARCINELLE avec carte numéro 7506593903010016</t>
  </si>
  <si>
    <t>Achat par carte de débit AXA - Bancontact - le 04-09-2020 à 11:15
chez DECATHLON CHARLE - CHARLEROI avec carte numéro 7506593903010016</t>
  </si>
  <si>
    <t>Retrait d'espèces par carte de débit AXA - Bancontact - le 07-09-2020 à 08:25
chez ING WALCOURT - WALCOURT avec carte numéro 7506593903010016</t>
  </si>
  <si>
    <t>HOPITAL IMTR</t>
  </si>
  <si>
    <t>Achat par carte de débit AXA - Bancontact - le 09-09-2020 à 13:46
chez HOPITAL IMTR - LOVERVAL avec carte numéro 7506593903010016</t>
  </si>
  <si>
    <t>Achat par carte de débit AXA - Bancontact - le 10-09-2020 à 15:47
chez 7148 COLRUYT WAL - CHASTRES avec carte numéro 7506593903010016</t>
  </si>
  <si>
    <t>Virement en euros vers le compte BE74 7955 6816 9607 (BIC: GKCCBEBB) de
GRAND HOPITAL DE CHARLEROI
Réf.banque donneuse d'ordre E182393640
Effectué via Homebanking le 11-09-2020 à 10:12</t>
  </si>
  <si>
    <t>Achat par carte de débit AXA - Bancontact - le 11-09-2020 à 10:59
chez DI 4144 BULTIA - GERPINNES avec carte numéro 7506593903010016</t>
  </si>
  <si>
    <t>/C/MED. GENER. 100-1-200909-6976141-01               N.REF.:0000011009</t>
  </si>
  <si>
    <t>001 540529 050 55</t>
  </si>
  <si>
    <t>Virement en euros du compte BE60 7965 5030 0970 (BIC: GKCCBEBB) de
MUTUALITE CHRETIENNE DE LA
PROVINCE DE NAMUR BE 5000  NAMUR
Réf.donneur d'ordre 20200910234950000-07480000011009001 Réf.banque donneuse d'ordre 0801H9B015651</t>
  </si>
  <si>
    <t>Achat par carte de débit AXA - Bancontact - le 18-09-2020 à 09:31
chez 7148 COLRUYT WAL - CHASTRES avec carte numéro 7506593903010016</t>
  </si>
  <si>
    <t>PHARMACIE SQUELA</t>
  </si>
  <si>
    <t>SOMZEE</t>
  </si>
  <si>
    <t>Achat par carte de débit AXA - Bancontact - le 18-09-2020 à 17:53
chez PHARMACIE SQUELA - SOMZEE avec carte numéro 7506593903010016</t>
  </si>
  <si>
    <t>/B/ PENSION 09/2020                NISS:54052905055 - PID:00277761012</t>
  </si>
  <si>
    <t>Virement en euros du compte BE44 0011 3066 5645 (BIC: GEBABEBB) de
S.F.P.
TOUR DU MIDI BE 1060 BRUXELLES
Réf.donneur d'ordre 54052905055 09/2020 00000277761012 Réf.banque donneuse d'ordre 8920265BWGAUFSCT</t>
  </si>
  <si>
    <t>Virement en euros vers le compte BE15 0017 7247 4330 (BIC: GEBABEBB) de
SODEXO TITRES SERVICES
Réf.banque donneuse d'ordre E183036133
Effectué via Mobile (App AXA Banque pour smartphone) le 23-09-2020 à 16:05</t>
  </si>
  <si>
    <t>Achat par carte de débit AXA - Bancontact - le 24-09-2020 à 15:01
chez 7148 COLRUYT WAL - CHASTRES avec carte numéro 7506593903010016</t>
  </si>
  <si>
    <t>WE Jeanne</t>
  </si>
  <si>
    <t>double paiement EUROP ASSISTANCE -&gt; remboursement demandé</t>
  </si>
  <si>
    <t>Remboursement du loyer 2020/10 - Suppression de l ordre permanent.</t>
  </si>
  <si>
    <t>Virement en euros vers le compte BE11 7512 0154 7448 (BIC: AXABBE22) de
Micro Construct Services
Effectué via Homebanking le 01-10-2020 à 09:48</t>
  </si>
  <si>
    <t>2020 / 19</t>
  </si>
  <si>
    <t>Retrait d'espèces par carte de débit AXA - Bancontact - le 02-10-2020 à 09:40
chez ING WALCOURT - WALCOURT avec carte numéro 7506593905030312</t>
  </si>
  <si>
    <t>Achat par carte de débit AXA - Bancontact - le 02-10-2020 à 14:41
chez Black Coffee - Fontaine l avec carte numéro 7506593905030312</t>
  </si>
  <si>
    <t>MANO RIVE GAUCHE</t>
  </si>
  <si>
    <t>Achat par carte de débit AXA - Bancontact - le 02-10-2020 à 15:54
chez MANO RIVE GAUCHE - CHARLEROI avec carte numéro 7506593905030312</t>
  </si>
  <si>
    <t>Achat par carte de débit AXA - Bancontact - le 03-10-2020 à 10:06
chez DI 4144 BULTIA - GERPINNES avec carte numéro 7506593905030312</t>
  </si>
  <si>
    <t>Achat par carte de débit AXA - Bancontact - le 03-10-2020 à 10:12
chez MARCEL SCHAMP SA - MARCINELLE avec carte numéro 7506593905030312</t>
  </si>
  <si>
    <t>Achat par carte de débit AXA - Bancontact - le 03-10-2020 à 10:14
chez LECTURES ET LOIS - NALINNES avec carte numéro 7506593905030312</t>
  </si>
  <si>
    <t>Achat par carte de débit AXA - Bancontact - le 04-10-2020 à 08:33
chez HUYLENBROECK SER - WALCOURT avec carte numéro 7506593905030312</t>
  </si>
  <si>
    <t>Achat par carte de débit AXA - Bancontact - le 04-10-2020 à 08:36
chez Q8 106243 WALCOU - WALCOURT avec carte numéro 7506593905030312
61,67 litre diesel à 1,17 EUR</t>
  </si>
  <si>
    <t>Virement en euros avec date d'exécution souhaitée vers le compte BE24 2100 0007 6238 (BIC: GEBABEBB) de
AG Insurance
BD E JACQUMAIN 53 BE 1000 BRUXELLES
Réf.banque donneuse d'ordre E183549470
via Homebanking le 01-10-2020 à 09:49</t>
  </si>
  <si>
    <t>Achat par carte de débit AXA - Maestro
de 1,60 EUR le 02-10-2020 à 16:09
(1 EUR = 1,000000 EUR et frais étrangers 0,00 EUR)
à RIVE GAUCHE            ANTWERPEN avec carte numéro 7506593905030312</t>
  </si>
  <si>
    <t>PAPELART</t>
  </si>
  <si>
    <t>Achat par carte de débit AXA - Bancontact - le 06-10-2020 à 15:33
chez PAPELART - CHARLEROI avec carte numéro 7506593905030312</t>
  </si>
  <si>
    <t>Achat par carte de débit AXA - Maestro
de 3,60 EUR le 06-10-2020 à 15:48
(1 EUR = 1,000000 EUR et frais étrangers 0,00 EUR)
à SAVEURS ARTISANALES    CHARLEROI avec carte numéro 7506593905030312</t>
  </si>
  <si>
    <t>Virement en euros vers le compte BE87 7965 5011 9094 (BIC: GKCCBEBB) de
MC PROVINCE DE NAMUR
RUE DES TANNERIES 55 BE 5000 NAMUR
Réf.banque donneuse d'ordre E184076836
Effectué via Homebanking le 08-10-2020 à 08:48</t>
  </si>
  <si>
    <t>Virement en euros vers le compte BE22 6792 0030 0047 (BIC: PCHQBEBB) de
TVA RECETTES
Réf.banque donneuse d'ordre E184162122
Effectué via Homebanking le 09-10-2020 à 10:54</t>
  </si>
  <si>
    <t>Virement en euros vers le compte BE22 6792 0030 0047 (BIC: PCHQBEBB) de
TVA RECETTES
Réf.banque donneuse d'ordre E184166685
Effectué via Homebanking le 09-10-2020 à 11:44</t>
  </si>
  <si>
    <t>Achat par carte de débit AXA - Bancontact - le 09-10-2020 à 15:31
chez PATISSERIE DUMON - NAMUR avec carte numéro 7506593905030312</t>
  </si>
  <si>
    <t>Achat par carte de débit AXA - Bancontact - le 09-10-2020 à 15:34
chez PHARMACIE CHAPEL - BOUGE avec carte numéro 7506593905030312</t>
  </si>
  <si>
    <t>Achat par carte de débit AXA - Bancontact - le 11-10-2020 à 08:33
chez HUYLENBROECK SER - WALCOURT avec carte numéro 7506593905030312</t>
  </si>
  <si>
    <t>Achat par carte de débit AXA - Bancontact - le 13-10-2020 à 14:09
chez MARCEL SCHAMP SA - MARCINELLE avec carte numéro 7506593905030312</t>
  </si>
  <si>
    <t>Achat par carte de débit AXA - Bancontact - le 13-10-2020 à 14:55
chez DECATHLON CHARLE - CHARLEROI avec carte numéro 7506593905030312</t>
  </si>
  <si>
    <t>Achat par carte de débit AXA - Bancontact - le 13-10-2020 à 15:12
chez PAPELART - CHARLEROI avec carte numéro 7506593905030312</t>
  </si>
  <si>
    <t>Europ Assistance</t>
  </si>
  <si>
    <t>REMBOURSEMEN T SUR CONTRAT EUROP ASSISTANCE 7243585669</t>
  </si>
  <si>
    <t>Virement en euros du compte BE47 2100 0415 4480 (BIC: GEBABEBB) de
Europ Assistance
Bld du Triomphe, 172 BE 1160
Réf.donneur d'ordre 75050320201010 Réf.banque donneuse d'ordre 8020287BGLHLBSCT</t>
  </si>
  <si>
    <t>BE70679200268725</t>
  </si>
  <si>
    <t>BUREAU DE RECETTE PHILIPPEVILLE</t>
  </si>
  <si>
    <t>Virement en euros avec date d'exécution souhaitée vers le compte BE70 6792 0026 8725 (BIC: PCHQBEBB) de
BUREAU DE RECETTE PHILIPPEVILLE
RUE DU MOULIN 94 BE 5600 PHILIPPEVILLE
Réf.banque donneuse d'ordre E182222578
via Homebanking le 08-09-2020 à 17:54</t>
  </si>
  <si>
    <t>FACTURE No 15181922</t>
  </si>
  <si>
    <t>Achat par carte de débit AXA - Maestro
de 5,85 EUR le 15-10-2020 à 11:42
(1 EUR = 1,000000 EUR et frais étrangers 0,00 EUR)
à MRS 178310 3278        WALCOURT avec carte numéro 7506593905030312</t>
  </si>
  <si>
    <t>Achat par carte de débit AXA - Bancontact - le 16-10-2020 à 14:28
chez LURQUIN GOURDINN - THUILLIES avec carte numéro 7506593905030312
63,02 litre diesel à 1,19 EUR</t>
  </si>
  <si>
    <t>Achat par carte de débit AXA - Bancontact - le 18-10-2020 à 15:35
chez PETITE ET GRANDE - HAN-SUR-LE avec carte numéro 7506593905030312</t>
  </si>
  <si>
    <t>Achat par carte de débit AXA - Bancontact - le 19-10-2020 à 15:04
chez MR. BRICOLAGE WA - WALCOURT avec carte numéro 7506593905030312</t>
  </si>
  <si>
    <t>Virement en euros vers le compte BE06 0960 1782 8722 (BIC: GKCCBEBB) de
Tecteo - VOO
Rue Jean Jaures 46 BE 4430 ANS
Réf.banque donneuse d'ordre E184856517
Effectué via Homebanking le 21-10-2020 à 11:29</t>
  </si>
  <si>
    <t>Virement en euros vers le compte BE44 3100 0765 8945 (BIC: BBRUBEBB) de
GROUPE S - C.A.S.I.  asbl
Réf.banque donneuse d'ordre E184856518
Effectué via Homebanking le 21-10-2020 à 11:28</t>
  </si>
  <si>
    <t>Achat par carte de débit AXA - Bancontact - le 21-10-2020 à 14:19
chez HUBO PHILIPPEVIL - PHILIPPEVI avec carte numéro 7506593905030312</t>
  </si>
  <si>
    <t>/B/ PENSION 10/2020                NISS:49122809185 - PID:00279461351</t>
  </si>
  <si>
    <t>Virement en euros du compte BE44 0011 3066 5645 (BIC: GEBABEBB) de
S.F.P.
TOUR DU MIDI BE 1060 BRUXELLES
Réf.donneur d'ordre 49122809185 10/2020 00000279461351 Réf.banque donneuse d'ordre 5220295CC2F76SCT</t>
  </si>
  <si>
    <t>Achat par carte de débit AXA - Bancontact - le 23-10-2020 à 13:28
chez Au Sucr' et Sale - NAMUR avec carte numéro 7506593905030312</t>
  </si>
  <si>
    <t>Achat par carte de débit AXA - Bancontact - le 23-10-2020 à 14:05
chez PATISSERIE DUMON - NAMUR avec carte numéro 7506593905030312</t>
  </si>
  <si>
    <t>Achat par carte de débit AXA - Bancontact - le 23-10-2020 à 14:47
chez PATISSERIE DUMON - NAMUR avec carte numéro 7506593905030312</t>
  </si>
  <si>
    <t>2020 / 20</t>
  </si>
  <si>
    <t>Achat par carte de débit AXA - Bancontact - le 27-10-2020 à 16:17
chez 7148 COLRUYT WAL - CHASTRES avec carte numéro 7506593905030312</t>
  </si>
  <si>
    <t>LIBRAIRIE DU MOU</t>
  </si>
  <si>
    <t>Achat par carte de débit AXA - Bancontact - le 28-10-2020 à 09:11
chez LIBRAIRIE DU MOU - CERFONTAIN avec carte numéro 7506593905030312</t>
  </si>
  <si>
    <t>BE61679200229117</t>
  </si>
  <si>
    <t>FISC VERSEMENTS ANTICIPES</t>
  </si>
  <si>
    <t>Virement en euros vers le compte BE61 6792 0022 9117 (BIC: PCHQBEBB) de
FISC VERSEMENTS ANTICIPES
Réf.banque donneuse d'ordre E185237037
Effectué via Homebanking le 28-10-2020 à 11:40</t>
  </si>
  <si>
    <t>Achat par carte de débit AXA - Bancontact - le 28-10-2020 à 15:12
chez HUBO PHILIPPEVIL - PHILIPPEVI avec carte numéro 7506593905030312</t>
  </si>
  <si>
    <t>BE02176485567640</t>
  </si>
  <si>
    <t>GOBLET-GRIMARD</t>
  </si>
  <si>
    <t>Transfert interne</t>
  </si>
  <si>
    <t>Virement en euros vers le compte BE02 1764 8556 7640 (BIC: BSCHBEBBRET) de
GOBLET-GRIMARD
Réf.banque donneuse d'ordre E185334883
Effectué via Homebanking le 29-10-2020 à 18:16</t>
  </si>
  <si>
    <t>Achat par carte de débit AXA - Bancontact - le 30-10-2020 à 13:54
chez DECATHLON 207 CH - CHATELINEA avec carte numéro 7506593905030312</t>
  </si>
  <si>
    <t>VISA    REF 295</t>
  </si>
  <si>
    <t>LUKOIL 270 NEUVI</t>
  </si>
  <si>
    <t>NEUVILLE</t>
  </si>
  <si>
    <t>Achat par carte de débit AXA - Bancontact - le 31-10-2020 à 10:55
chez LUKOIL 270 NEUVI - NEUVILLE avec carte numéro 7506593905030312
63,00 litre diesel à 1,17 EUR</t>
  </si>
  <si>
    <t>Ass Incendie</t>
  </si>
  <si>
    <t>TVA</t>
  </si>
  <si>
    <t>Impôts CG</t>
  </si>
  <si>
    <t>ONSS</t>
  </si>
  <si>
    <t>Remb. Europ Assist</t>
  </si>
  <si>
    <t>TVA ???</t>
  </si>
  <si>
    <t>Transfert 20,000 vers SANTANDER</t>
  </si>
  <si>
    <t>/B/ PENSION 10/2020343 30534213 5050868</t>
  </si>
  <si>
    <t>Virement en euros du compte BE20 0910 1214 7156 (BIC: GKCCBEBB) de
ETHIAS SA
RUE DES CROISIERS 24 BE 4000 LIEGE
Réf.donneur d'ordre Z87V009253022582 Réf.banque donneuse d'ordre 0801H9P197219</t>
  </si>
  <si>
    <t>Achat par carte de débit AXA - Bancontact - le 01-10-2020 à 11:47
chez 7148 COLRUYT WAL - CHASTRES avec carte numéro 7506593903010016</t>
  </si>
  <si>
    <t>Achat par carte de débit AXA - Bancontact - le 06-10-2020 à 14:29
chez 7148 COLRUYT WAL - CHASTRES avec carte numéro 7506593903010016</t>
  </si>
  <si>
    <t>Achat par carte de débit AXA - Bancontact - le 06-10-2020 à 14:59
chez RENMANS 0474 MAR - MARCINELLE avec carte numéro 7506593903010016</t>
  </si>
  <si>
    <t>Achat par carte de débit AXA - Bancontact - le 07-10-2020 à 14:11
chez ALDI 57 WALCOURT - WALCOURT avec carte numéro 7506593903010016</t>
  </si>
  <si>
    <t>540529 050 55 - Cotisations du 01/10/2020 au 31/12/2020</t>
  </si>
  <si>
    <t>BE35000000003737</t>
  </si>
  <si>
    <t>cap48</t>
  </si>
  <si>
    <t>Virement en euros vers le compte BE35 0000 0000 3737 (BIC: BPOTBEB1) de
cap48
Réf.banque donneuse d'ordre E184279383
Effectué via Mobile (App AXA Banque pour smartphone) le 11-10-2020 à 20:51</t>
  </si>
  <si>
    <t>Achat par carte de débit AXA - Bancontact - le 13-10-2020 à 10:58
chez JARDINERIE DE L' - CASTILLON avec carte numéro 7506593903010016</t>
  </si>
  <si>
    <t>Achat par carte de débit AXA - Bancontact - le 13-10-2020 à 11:30
chez 7148 COLRUYT WAL - CHASTRES avec carte numéro 7506593903010016</t>
  </si>
  <si>
    <t>HOP.ST JOS.THER.</t>
  </si>
  <si>
    <t>Achat par carte de débit AXA - Bancontact - le 15-10-2020 à 15:49
chez HOP.ST JOS.THER. - LOVERVAL avec carte numéro 7506593903010016</t>
  </si>
  <si>
    <t>Achat par carte de débit AXA - Bancontact - le 16-10-2020 à 14:46
chez NELLA MASTRONARD - GERPINNES avec carte numéro 7506593903010016</t>
  </si>
  <si>
    <t>Achat par carte de débit AXA - Bancontact - le 18-10-2020 à 09:41
chez HUYLENBROECK SER - WALCOURT avec carte numéro 7506593903010016</t>
  </si>
  <si>
    <t>Achat par carte de débit AXA - Maestro
de 25,62 EUR le 16-10-2020 à 14:12
(1 EUR = 1,000000 EUR et frais étrangers 0,00 EUR)
à MARKET WALCOURT        0000100010001 avec carte numéro 7506593903010016</t>
  </si>
  <si>
    <t>Achat par carte de débit AXA - Bancontact - le 20-10-2020 à 10:53
chez 7148 COLRUYT WAL - CHASTRES avec carte numéro 7506593903010016</t>
  </si>
  <si>
    <t>Achat par carte de débit AXA - Bancontact - le 20-10-2020 à 11:07
chez PHARMACIE DE GRO - Walcourt avec carte numéro 7506593903010016</t>
  </si>
  <si>
    <t>LUXUS COUILLET</t>
  </si>
  <si>
    <t>Achat par carte de débit AXA - Bancontact - le 21-10-2020 à 15:00
chez LUXUS COUILLET - COUILLET avec carte numéro 7506593903010016</t>
  </si>
  <si>
    <t>Action 2519</t>
  </si>
  <si>
    <t>Achat par carte de débit AXA - Bancontact - le 21-10-2020 à 16:11
chez Action 2519 - COUILLET avec carte numéro 7506593903010016</t>
  </si>
  <si>
    <t>PRONTI 393 COUIL</t>
  </si>
  <si>
    <t>Achat par carte de débit AXA - Bancontact - le 21-10-2020 à 16:26
chez PRONTI 393 COUIL - COUILLET avec carte numéro 7506593903010016</t>
  </si>
  <si>
    <t>POINT CARRE COUI</t>
  </si>
  <si>
    <t>Achat par carte de débit AXA - Bancontact - le 21-10-2020 à 16:57
chez POINT CARRE COUI - COUILLET avec carte numéro 7506593903010016</t>
  </si>
  <si>
    <t>TRAFIC GRP GERPI</t>
  </si>
  <si>
    <t>Achat par carte de débit AXA - Bancontact - le 21-10-2020 à 17:30
chez TRAFIC GRP GERPI - GERPINNES avec carte numéro 7506593903010016</t>
  </si>
  <si>
    <t>Achat par carte de débit AXA - Bancontact - le 21-10-2020 à 17:56
chez CLUB 146 BULTIA - GERPINNES avec carte numéro 7506593903010016</t>
  </si>
  <si>
    <t>Achat par carte de débit AXA - Bancontact - le 21-10-2020 à 18:07
chez VERITAS 221 GERP - GERPIENNES avec carte numéro 7506593903010016</t>
  </si>
  <si>
    <t>Achat par carte de débit AXA - Bancontact - le 22-10-2020 à 09:49
chez HUYLENBROECK SER - WALCOURT avec carte numéro 7506593903010016</t>
  </si>
  <si>
    <t>Achat par carte de débit AXA - Bancontact - le 22-10-2020 à 10:15
chez Action 2537 - LANEFFE avec carte numéro 7506593903010016</t>
  </si>
  <si>
    <t>Achat par carte de débit AXA - Bancontact - le 22-10-2020 à 11:13
chez C&amp;A 327 PHILIPPE - PHILIPPEVI avec carte numéro 7506593903010016</t>
  </si>
  <si>
    <t>Achat par carte de débit AXA - Maestro
de 39,99 EUR le 21-10-2020 à 15:30
(1 EUR = 1,000000 EUR et frais étrangers 0,00 EUR)
à BE 097 COUILLET M      COUILLET avec carte numéro 7506593903010016</t>
  </si>
  <si>
    <t>/B/ PENSION 10/2020                NISS:54052905055 - PID:00280467216</t>
  </si>
  <si>
    <t>Virement en euros du compte BE44 0011 3066 5645 (BIC: GEBABEBB) de
S.F.P.
TOUR DU MIDI BE 1060 BRUXELLES
Réf.donneur d'ordre 54052905055 10/2020 00000280467216 Réf.banque donneuse d'ordre 2420295CC4UBESCT</t>
  </si>
  <si>
    <t>Achat par carte de débit AXA - Bancontact - le 24-10-2020 à 09:48
chez PHARMACIE DE GRO - Walcourt avec carte numéro 7506593903010016</t>
  </si>
  <si>
    <t>Achat par carte de débit AXA - Bancontact - le 27-10-2020 à 14:23
chez PHARMACIE DE GRO - Walcourt avec carte numéro 7506593903010016</t>
  </si>
  <si>
    <t>Achat par carte de débit AXA - Bancontact - le 27-10-2020 à 14:45
chez 7148 COLRUYT WAL - CHASTRES avec carte numéro 7506593903010016</t>
  </si>
  <si>
    <t>Achat par carte de débit AXA - Bancontact - le 28-10-2020 à 09:36
chez MR. BRICOLAGE WA - WALCOURT avec carte numéro 7506593903010016</t>
  </si>
  <si>
    <t>Achat par carte de débit AXA - Bancontact - le 28-10-2020 à 09:57
chez MARCEL SCHAMP SA - MARCINELLE avec carte numéro 7506593903010016</t>
  </si>
  <si>
    <t>VERITAS-101-CHAR</t>
  </si>
  <si>
    <t>Achat par carte de débit AXA - Bancontact - le 28-10-2020 à 11:12
chez VERITAS-101-CHAR - CHARLEROI avec carte numéro 7506593903010016</t>
  </si>
  <si>
    <t>BE36068892609181</t>
  </si>
  <si>
    <t>Bolle Jean Nicolas</t>
  </si>
  <si>
    <t>honoraires soins infirmiers</t>
  </si>
  <si>
    <t>Virement en euros vers le compte BE36 0688 9260 9181 (BIC: GKCCBEBB) de
Bolle Jean Nicolas
Thy le Chateau BE
Réf.banque donneuse d'ordre E185260941
Effectué via Mobile (App AXA Banque pour smartphone) le 28-10-2020 à 17:21</t>
  </si>
  <si>
    <t>Rituals Cosmetic</t>
  </si>
  <si>
    <t>Charleroi</t>
  </si>
  <si>
    <t>Achat par carte de débit AXA - Maestro
de 29,90 EUR le 28-10-2020 à 12:52
(1 EUR = 1,000000 EUR et frais étrangers 0,00 EUR)
à Rituals Cosmetics      Charleroi avec carte numéro 7506593903010016</t>
  </si>
  <si>
    <t>Achat par carte de débit AXA - Bancontact - le 29-10-2020 à 09:39
chez JARDINERIE DE L' - CASTILLON avec carte numéro 7506593903010016</t>
  </si>
  <si>
    <t>Achat par carte de débit AXA - Bancontact - le 29-10-2020 à 10:03
chez PHARMACIE DE GRO - Walcourt avec carte numéro 7506593903010016</t>
  </si>
  <si>
    <t>ARMAND TH</t>
  </si>
  <si>
    <t>Achat par carte de débit AXA - Maestro
de 37,95 EUR le 28-10-2020 à 10:40
(1 EUR = 1,000000 EUR et frais étrangers 0,00 EUR)
à        ARMAND THIERY      CHARLEROI avec carte numéro 7506593903010016</t>
  </si>
  <si>
    <t>Achat par carte de débit AXA - Maestro
de 24,54 EUR le 29-10-2020 à 09:53
(1 EUR = 1,000000 EUR et frais étrangers 0,00 EUR)
à MARKET WALCOURT        WALCOURT avec carte numéro 7506593903010016</t>
  </si>
  <si>
    <t>/B/ PENSION 11/2020343 30534213 5050868</t>
  </si>
  <si>
    <t>Virement en euros du compte BE20 0910 1214 7156 (BIC: GKCCBEBB) de
ETHIAS SA
RUE DES CROISIERS 24 BE 4000 LIEGE
Réf.donneur d'ordre Z87V010263022973 Réf.banque donneuse d'ordre 0801JAQ129628</t>
  </si>
  <si>
    <t>Achat par carte de débit AXA - Bancontact - le 01-11-2020 à 08:43
chez MARKET WALCOURT - WALCOURT avec carte numéro 7506593905030312</t>
  </si>
  <si>
    <t>Remboursement (errreur de compte lors d un virement)</t>
  </si>
  <si>
    <t>Virement en euros vers le compte BE11 7512 0154 7448 (BIC: AXABBE22) de
Micro Construct Services
Effectué via Homebanking le 02-11-2020 à 09:50</t>
  </si>
  <si>
    <t>Achat par carte de débit AXA - Bancontact - le 02-11-2020 à 12:10
chez HERMAND OLIVIER - DINANT avec carte numéro 7506593905030312</t>
  </si>
  <si>
    <t>Achat par carte de débit AXA - Bancontact - le 03-11-2020 à 14:45
chez 7148 COLRUYT WAL - CHASTRES avec carte numéro 7506593905030312</t>
  </si>
  <si>
    <t>BE44176612609045</t>
  </si>
  <si>
    <t>Virement en euros vers le compte BE44 1766 1260 9045 (BIC: BSCHBEBBRET) de
GOBLET-GRIMARD
Réf.banque donneuse d'ordre E185775437
Effectué via Homebanking le 04-11-2020 à 17:50</t>
  </si>
  <si>
    <t>Virement en euros vers le compte BE44 1766 1260 9045 (BIC: BSCHBEBBRET) de
GOBLET-GRIMARD
Réf.banque donneuse d'ordre E185819434
Effectué via Homebanking le 05-11-2020 à 09:47</t>
  </si>
  <si>
    <t>Achat par carte de débit AXA - Bancontact - le 08-11-2020 à 08:42
chez HUYLENBROECK SER - WALCOURT avec carte numéro 7506593905030312</t>
  </si>
  <si>
    <t>MAGASIN L'ABBAYE</t>
  </si>
  <si>
    <t>Achat par carte de débit AXA - Maestro
de 20,78 EUR le 07-11-2020 à 14:12
(1 EUR = 1,000000 EUR et frais étrangers 0,00 EUR)
à MAGASIN L'ABBAYE       DENEE avec carte numéro 7506593905030312</t>
  </si>
  <si>
    <t>Achat par carte de débit AXA - Bancontact - le 10-11-2020 à 11:33
chez 7148 COLRUYT WAL - CHASTRES avec carte numéro 7506593905030312</t>
  </si>
  <si>
    <t>Achat par carte de débit AXA - Bancontact - le 13-11-2020 à 15:07
chez MARTINESSE KEVYN - WALCOURT avec carte numéro 7506593905030312</t>
  </si>
  <si>
    <t>Achat par carte de débit AXA - Bancontact - le 14-11-2020 à 08:39
chez HUYLENBROECK SER - WALCOURT avec carte numéro 7506593905030312</t>
  </si>
  <si>
    <t>BOULANGERIE PATI</t>
  </si>
  <si>
    <t>CINEY</t>
  </si>
  <si>
    <t>Achat par carte de débit AXA - Bancontact - le 14-11-2020 à 14:16
chez BOULANGERIE PATI - CINEY avec carte numéro 7506593905030312</t>
  </si>
  <si>
    <t>Achat par carte de débit AXA - Bancontact - le 15-11-2020 à 08:25
chez HUYLENBROECK SER - WALCOURT avec carte numéro 7506593905030312</t>
  </si>
  <si>
    <t>Achat par carte de débit AXA - Bancontact - le 15-11-2020 à 09:57
chez LURQUIN GOURDINN - THUILLIES avec carte numéro 7506593905030312
54,73 litre diesel à 1,21 EUR</t>
  </si>
  <si>
    <t>FACTURE No 15309452</t>
  </si>
  <si>
    <t>BE90363153889732</t>
  </si>
  <si>
    <t>ALARM SEL SECURITY SA</t>
  </si>
  <si>
    <t>20/1535 - JCD03441</t>
  </si>
  <si>
    <t>Virement en euros vers le compte BE90 3631 5388 9732 (BIC: BBRUBEBB) de
ALARM SEL SECURITY SA
Réf.banque donneuse d'ordre E186466593
Effectué via Homebanking le 16-11-2020 à 16:45</t>
  </si>
  <si>
    <t>2020 / 21</t>
  </si>
  <si>
    <t>Achat par carte de débit AXA - Bancontact - le 17-11-2020 à 14:19
chez Au Sucr' et Sale - NAMUR avec carte numéro 7506593905030312</t>
  </si>
  <si>
    <t>Achat par carte de débit AXA - Bancontact - le 17-11-2020 à 14:37
chez PATISSERIE DUMON - NAMUR avec carte numéro 7506593905030312</t>
  </si>
  <si>
    <t>AVA COUILLET</t>
  </si>
  <si>
    <t>Achat par carte de débit AXA - Bancontact - le 17-11-2020 à 15:56
chez AVA COUILLET - COUILLET avec carte numéro 7506593905030312</t>
  </si>
  <si>
    <t>Retrait d'espèces par carte de débit AXA - Bancontact - le 18-11-2020 à 11:10
chez NALINNES-BULTIA - NALINNES avec carte numéro 7506593905030312</t>
  </si>
  <si>
    <t>Achat par carte de débit AXA - Bancontact - le 18-11-2020 à 11:12
chez MARCEL SCHAMP SA - MARCINELLE avec carte numéro 7506593905030312</t>
  </si>
  <si>
    <t>Achat par carte de débit AXA - Bancontact - le 18-11-2020 à 11:24
chez NELLA MASTRONARD - GERPINNES avec carte numéro 7506593905030312</t>
  </si>
  <si>
    <t>DKV BELGIUM NV</t>
  </si>
  <si>
    <t>INDEMNITES DU 18.11.2020 POLICE : 269823241</t>
  </si>
  <si>
    <t>Virement en euros du compte BE54 3101 0027 0097 (BIC: BBRUBEBB) de
DKV BELGIUM NV
LOKSUMSTRAAT 25 BE 1000        BRUSSEL
Réf.donneur d'ordre 2020323269823241X000000000000001 Réf.banque donneuse d'ordre OVI/D/0701/07901668/00001049</t>
  </si>
  <si>
    <t>Achat par carte de débit AXA - Bancontact - le 21-11-2020 à 08:52
chez HUYLENBROECK SER - WALCOURT avec carte numéro 7506593905030312</t>
  </si>
  <si>
    <t>Achat par carte de débit AXA - Bancontact - le 22-11-2020 à 08:36
chez HUYLENBROECK SER - WALCOURT avec carte numéro 7506593905030312</t>
  </si>
  <si>
    <t>/B/ PENSION 11/2020                NISS:49122809185 - PID:00282237151</t>
  </si>
  <si>
    <t>AMI:54,84 SOLID:30,90 PREC:65,68   PLUS D INFOS:WWW.MYPENSION.BE</t>
  </si>
  <si>
    <t>Virement en euros du compte BE44 0011 3066 5645 (BIC: GEBABEBB) de
S.F.P.
TOUR DU MIDI BE 1060 BRUXELLES
Réf.donneur d'ordre 49122809185 11/2020 00000282237151 Réf.banque donneuse d'ordre 1520324BIJAITSCT</t>
  </si>
  <si>
    <t>Achat par carte de débit AXA - Maestro
de 5,45 EUR le 20-11-2020 à 12:33
(1 EUR = 1,000000 EUR et frais étrangers 0,00 EUR)
à MAGASIN L'ABBAYE       DENEE avec carte numéro 7506593905030312</t>
  </si>
  <si>
    <t>INDEMNITES DU 20.11.2020 POLICE : 269823241</t>
  </si>
  <si>
    <t>Virement en euros du compte BE54 3101 0027 0097 (BIC: BBRUBEBB) de
DKV BELGIUM NV
LOKSUMSTRAAT 25 BE 1000        BRUSSEL
Réf.donneur d'ordre 2020325269823241X000000000000001 Réf.banque donneuse d'ordre OVI/D/0701/07909975/00000979</t>
  </si>
  <si>
    <t>Virement en euros vers le compte BE06 0960 1782 8722 (BIC: GKCCBEBB) de
Tecteo - VOO
Rue Jean Jaures 46 BE 4430 ANS
Réf.banque donneuse d'ordre E186871938
Effectué via Homebanking le 24-11-2020 à 10:15</t>
  </si>
  <si>
    <t>Achat par carte de débit AXA - Bancontact - le 24-11-2020 à 14:56
chez DI 4144 BULTIA - GERPINNES avec carte numéro 7506593905030312</t>
  </si>
  <si>
    <t>Achat par carte de débit AXA - Bancontact - le 24-11-2020 à 15:07
chez NELLA MASTRONARD - GERPINNES avec carte numéro 7506593905030312</t>
  </si>
  <si>
    <t>INDEMNITES DU 23.11.2020 POLICE : 269823241</t>
  </si>
  <si>
    <t>Virement en euros du compte BE54 3101 0027 0097 (BIC: BBRUBEBB) de
DKV BELGIUM NV
LOKSUMSTRAAT 25 BE 1000        BRUSSEL
Réf.donneur d'ordre 2020328269823241X000000000000001 Réf.banque donneuse d'ordre OVI/D/0701/07913978/00000901</t>
  </si>
  <si>
    <t>/C/ INDEMNITES DU 23.11.2020 POLICE : 269823241</t>
  </si>
  <si>
    <t>Virement en euros du compte BE54 3101 0027 0097 (BIC: BBRUBEBB) de
DKV BELGIUM NV
LOKSUMSTRAAT 25 BE 1000        BRUSSEL
Réf.donneur d'ordre 2020328269823241X000000000000002 Réf.banque donneuse d'ordre OVI/D/0701/07913978/00000902</t>
  </si>
  <si>
    <t>Achat par carte de débit AXA - Maestro
de 8,40 EUR le 25-11-2020 à 12:37
(1 EUR = 1,000000 EUR et frais étrangers 0,00 EUR)
à MAGASIN L'ABBAYE       DENEE avec carte numéro 7506593905030312</t>
  </si>
  <si>
    <t>STATION 73 MARIE</t>
  </si>
  <si>
    <t>MARIEMEBOU</t>
  </si>
  <si>
    <t>Achat par carte de débit AXA - Bancontact - le 26-11-2020 à 09:31
chez STATION 73 MARIE - MARIEMEBOU avec carte numéro 7506593905030312</t>
  </si>
  <si>
    <t>Achat par carte de débit AXA - Bancontact - le 28-11-2020 à 08:40
chez HUYLENBROECK SER - WALCOURT avec carte numéro 7506593905030312</t>
  </si>
  <si>
    <t>Achat par carte de débit AXA - Bancontact - le 29-11-2020 à 08:32
chez HUYLENBROECK SER - WALCOURT avec carte numéro 7506593905030312</t>
  </si>
  <si>
    <t>STATION R S</t>
  </si>
  <si>
    <t>ANTHEE</t>
  </si>
  <si>
    <t>Achat par carte de débit AXA - Maestro
de 66,11 EUR le 28-11-2020 à 10:13
(1 EUR = 1,000000 EUR et frais étrangers 0,00 EUR)
à STATION R S            ANTHEE avec carte numéro 7506593905030312</t>
  </si>
  <si>
    <t>2020 / 22</t>
  </si>
  <si>
    <t>VISA    REF 326</t>
  </si>
  <si>
    <t>-25.000 € Virement en euros via Homeb.</t>
  </si>
  <si>
    <t>-15.000 € Virement en euros via Homeb.</t>
  </si>
  <si>
    <t>Transfert 25.000 -&gt; Santander</t>
  </si>
  <si>
    <t>Transfert 15.000 -&gt; Santander</t>
  </si>
  <si>
    <t>Achat par carte de débit AXA - Bancontact - le 06-11-2020 à 09:45
chez ALDI 57 WALCOURT - WALCOURT avec carte numéro 7506593903010016</t>
  </si>
  <si>
    <t>Achat par carte de débit AXA - Bancontact - le 06-11-2020 à 10:51
chez PHARMACIE DE GRO - Walcourt avec carte numéro 7506593903010016</t>
  </si>
  <si>
    <t>Achat par carte de débit AXA - Bancontact - le 06-11-2020 à 13:32
chez MARCEL SCHAMP SA - MARCINELLE avec carte numéro 7506593903010016</t>
  </si>
  <si>
    <t>Q8 108203 GERPIN</t>
  </si>
  <si>
    <t>Achat par carte de débit AXA - Bancontact - le 06-11-2020 à 16:35
chez Q8 108203 GERPIN - GERPINNES avec carte numéro 7506593903010016
39,88 litre normal sans plomb à 1,25 EUR</t>
  </si>
  <si>
    <t>Achat par carte de débit AXA - Maestro
de 31,12 EUR le 06-11-2020 à 10:13
(1 EUR = 1,000000 EUR et frais étrangers 0,00 EUR)
à MARKET WALCOURT        0000100010001 avec carte numéro 7506593903010016</t>
  </si>
  <si>
    <t>BE22860118414447</t>
  </si>
  <si>
    <t>Delwart Nathalie</t>
  </si>
  <si>
    <t>prestations P012005769 etP012005807</t>
  </si>
  <si>
    <t>Virement en euros vers le compte BE22 8601 1841 4447 (BIC: NICABEBB) de
Delwart Nathalie
Rue de Beau pont 11 BE Silenrieux
Réf.banque donneuse d'ordre E186142997
Effectué via Mobile (App AXA Banque pour smartphone) le 10-11-2020 à 14:36</t>
  </si>
  <si>
    <t>Virement en euros vers le compte BE74 7955 6816 9607 (BIC: GKCCBEBB) de
Grand Hopital charleroi
Avenue du centenaire 73 BE 6061 Montignies sur sambre
Réf.banque donneuse d'ordre E186143894
Effectué via Mobile (App AXA Banque pour smartphone) le 10-11-2020 à 14:47</t>
  </si>
  <si>
    <t>Virement en euros vers le compte BE54 3101 0027 0097 (BIC: BBRUBEBB) de
DKV
Réf.banque donneuse d'ordre E186149344
Effectué via Mobile (App AXA Banque pour smartphone) le 10-11-2020 à 15:55</t>
  </si>
  <si>
    <t>Achat par carte de débit AXA - Maestro
de 43,23 EUR le 11-11-2020 à 11:24
(1 EUR = 1,000000 EUR et frais étrangers 0,00 EUR)
à WALCOURT avec carte numéro 7506593903010016</t>
  </si>
  <si>
    <t>Achat par carte de débit AXA - Bancontact - le 13-11-2020 à 10:13
chez 7148 COLRUYT WAL - CHASTRES avec carte numéro 7506593903010016</t>
  </si>
  <si>
    <t>Retrait d'espèces par carte de débit AXA - Bancontact - le 17-11-2020 à 09:57
chez ING WALCOURT - WALCOURT avec carte numéro 7506593903010016</t>
  </si>
  <si>
    <t>Achat par carte de débit AXA - Bancontact - le 17-11-2020 à 16:48
chez CLUB 146 BULTIA - GERPINNES avec carte numéro 7506593903010016</t>
  </si>
  <si>
    <t>BE62375104253861</t>
  </si>
  <si>
    <t>asendia press edigroup sa</t>
  </si>
  <si>
    <t>Virement en euros vers le compte BE62 3751 0425 3861 (BIC: BBRUBEBB) de
asendia press edigroup sa
Place du champ de mars BE 1050 bruxelles
Réf.banque donneuse d'ordre E186627383
Effectué via Mobile (App AXA Banque pour smartphone) le 19-11-2020 à 11:22</t>
  </si>
  <si>
    <t>BE81732006942524</t>
  </si>
  <si>
    <t>ASBL sante prevoyance</t>
  </si>
  <si>
    <t>Virement en euros vers le compte BE81 7320 0694 2524 (BIC: CREGBEBB) de
ASBL sante prevoyance
Rue St Luc 8 BE 5004 Bouge
Réf.banque donneuse d'ordre E186627824
Effectué via Mobile (App AXA Banque pour smartphone) le 19-11-2020 à 11:27</t>
  </si>
  <si>
    <t>Achat par carte de débit AXA - Bancontact - le 19-11-2020 à 17:04
chez 7148 COLRUYT WAL - CHASTRES avec carte numéro 7506593903010016</t>
  </si>
  <si>
    <t>RENMANS 0488 WAL</t>
  </si>
  <si>
    <t>Achat par carte de débit AXA - Bancontact - le 20-11-2020 à 11:29
chez RENMANS 0488 WAL - WALCOURT avec carte numéro 7506593903010016</t>
  </si>
  <si>
    <t>/B/ PENSION 11/2020                NISS:54052905055 - PID:00283191115</t>
  </si>
  <si>
    <t>Virement en euros du compte BE44 0011 3066 5645 (BIC: GEBABEBB) de
S.F.P.
TOUR DU MIDI BE 1060 BRUXELLES
Réf.donneur d'ordre 54052905055 11/2020 00000283191115 Réf.banque donneuse d'ordre 2820324BILOEUSCT</t>
  </si>
  <si>
    <t>Retrait d'espèces par carte de débit AXA - Bancontact - le 24-11-2020 à 18:07
chez ING WALCOURT - WALCOURT avec carte numéro 7506593903010016</t>
  </si>
  <si>
    <t>/C/MED.GENER. 100-1-201124-8824566-38                N.REF.:0000012511</t>
  </si>
  <si>
    <t>Virement en euros du compte BE60 7965 5030 0970 (BIC: GKCCBEBB) de
MUTUALITE CHRETIENNE DE LA
PROVINCE DE NAMUR BE 5000  NAMUR
Réf.donneur d'ordre 20201125234524000-10410000012511001 Réf.banque donneuse d'ordre 0801JBQ050169</t>
  </si>
  <si>
    <t>Achat par carte de débit AXA - Bancontact - le 27-11-2020 à 11:04
chez 7148 COLRUYT WAL - CHASTRES avec carte numéro 7506593903010016</t>
  </si>
  <si>
    <t>Achat par carte de débit AXA - Bancontact - le 27-11-2020 à 11:05
chez 7148 COLRUYT WAL - CHASTRES avec carte numéro 7506593903010016</t>
  </si>
  <si>
    <t>Achat par carte de débit AXA - Bancontact - le 27-11-2020 à 14:18
chez PHARMACIE DE GRO - Walcourt avec carte numéro 7506593903010016</t>
  </si>
  <si>
    <t>Achat par carte de débit AXA - Bancontact - le 27-11-2020 à 14:37
chez CLUB 146 BULTIA - GERPINNES avec carte numéro 7506593903010016</t>
  </si>
  <si>
    <t>Achat par carte de débit AXA - Bancontact - le 27-11-2020 à 17:39
chez MAKRO LODELINSAR - LODELINSAR avec carte numéro 7506593903010016</t>
  </si>
  <si>
    <t>Achat par carte de débit AXA - Bancontact - le 27-11-2020 à 18:11
chez RENMANS 0488 WAL - WALCOURT avec carte numéro 7506593903010016</t>
  </si>
  <si>
    <t>Virement en euros vers le compte BE62 3751 0425 3861 (BIC: BBRUBEBB) de
asendia press edigroup sa
Place du champ de mars BE 1050 bruxelles
Réf.banque donneuse d'ordre E187244795
Effectué via Mobile (App AXA Banque pour smartphone) le 30-11-2020 à 10:58</t>
  </si>
  <si>
    <t>/C/  4 PREST SPECIALISTE        23/07/20 TARIF OFFICIEL      68,42 EUR</t>
  </si>
  <si>
    <t>491228 091 85 731967271120/382</t>
  </si>
  <si>
    <t>Virement en euros du compte BE60 7965 5030 0970 (BIC: GKCCBEBB) de
MUTUALITE CHRETIENNE DE LA
PROVINCE DE NAMUR BE 5000  NAMUR
Réf.donneur d'ordre 20201127213913000-35797319672711382 Réf.banque donneuse d'ordre 0801HBU025714</t>
  </si>
  <si>
    <t>INDEMNITES DU 30.11.2020 POLICE : 269823241</t>
  </si>
  <si>
    <t>Virement en euros du compte BE54 3101 0027 0097 (BIC: BBRUBEBB) de
DKV BELGIUM NV
LOKSUMSTRAAT 25 BE 1000        BRUSSEL
Réf.donneur d'ordre 2020335269823241X000000000000001 Réf.banque donneuse d'ordre OVI/D/0701/07948851/00001248</t>
  </si>
  <si>
    <t>Virement en euros vers le compte BE44 1766 1260 9045 (BIC: BSCHBEBBRET) de
GOBLET-GRIMARD
Réf.banque donneuse d'ordre E187448643
Effectué via Homebanking le 02-12-2020 à 10:08</t>
  </si>
  <si>
    <t>Achat par carte de débit AXA - Bancontact - le 04-12-2020 à 10:44
chez 7148 COLRUYT WAL - CHASTRES avec carte numéro 7506593905030312</t>
  </si>
  <si>
    <t>Achat par carte de débit AXA - Bancontact - le 05-12-2020 à 08:36
chez HUYLENBROECK SER - WALCOURT avec carte numéro 7506593905030312</t>
  </si>
  <si>
    <t>Achat par carte de débit AXA - Bancontact - le 05-12-2020 à 14:35
chez HERMAND OLIVIER - DINANT avec carte numéro 7506593905030312</t>
  </si>
  <si>
    <t>Achat par carte de débit AXA - Bancontact - le 06-12-2020 à 08:37
chez HUYLENBROECK SER - WALCOURT avec carte numéro 7506593905030312</t>
  </si>
  <si>
    <t>1 PREST AVANTAGE MC        20/10/20 TARIF OFFICIEL       4,08 EUR 4912</t>
  </si>
  <si>
    <t>28 091 85 224686041220/158</t>
  </si>
  <si>
    <t>Virement en euros du compte BE60 7965 5030 0970 (BIC: GKCCBEBB) de
MUTUALITE CHRETIENNE DE LA
PROVINCE DE NAMUR BE 5000  NAMUR
Réf.donneur d'ordre 20201204220136000-22102246860412158 Réf.banque donneuse d'ordre 0801GC7014265</t>
  </si>
  <si>
    <t>Achat par carte de débit AXA - Bancontact - le 08-12-2020 à 13:34
chez DUMONT GLACIER - NAMUR avec carte numéro 7506593905030312</t>
  </si>
  <si>
    <t>Achat par carte de débit AXA - Bancontact - le 08-12-2020 à 15:09
chez Au Sucr' et Sale - NAMUR avec carte numéro 7506593905030312</t>
  </si>
  <si>
    <t>Achat par carte de débit AXA - Bancontact - le 08-12-2020 à 15:18
chez PARKING BEFFROI - NAMUR avec carte numéro 7506593905030312</t>
  </si>
  <si>
    <t>Virement en euros vers le compte BE44 1766 1260 9045 (BIC: BSCHBEBBRET) de
GOBLET-GRIMARD
Réf.banque donneuse d'ordre E187954384
Effectué via Homebanking le 09-12-2020 à 14:07</t>
  </si>
  <si>
    <t>Virement en euros vers le compte BE36 0970 0965 9681 (BIC: GKCCBEBB) de
INASEP
RUE DES VIAUX 1 B BE 5100 NANINNE
Réf.banque donneuse d'ordre E187954386
Effectué via Homebanking le 09-12-2020 à 14:04</t>
  </si>
  <si>
    <t>2020 / 23</t>
  </si>
  <si>
    <t>amazon.fr</t>
  </si>
  <si>
    <t>Clichy</t>
  </si>
  <si>
    <t>Achat par carte de débit AXA - Bancontact - le 09-12-2020 à 16:29
chez amazon.fr - Clichy avec carte numéro 7506593905030312
Communication 446X7QN AMAZON.FR</t>
  </si>
  <si>
    <t>Virement en euros avec date d'exécution souhaitée vers le compte BE64 3101 8020 3252 (BIC: BBRUBEBB) de
VIVIUM
Réf.banque donneuse d'ordre E186871934
via Homebanking le 24-11-2020 à 10:13</t>
  </si>
  <si>
    <t>Virement en euros avec date d'exécution souhaitée vers le compte BE64 3101 8020 3252 (BIC: BBRUBEBB) de
VIVIUM
Réf.banque donneuse d'ordre E186871937
via Homebanking le 24-11-2020 à 10:14</t>
  </si>
  <si>
    <t>Achat par carte de débit AXA - Bancontact - le 10-12-2020 à 10:02
chez 7148 COLRUYT WAL - CHASTRES avec carte numéro 7506593905030312</t>
  </si>
  <si>
    <t>Achat par carte de débit AXA - Maestro
de 8,40 EUR le 10-12-2020 à 12:04
(1 EUR = 1,000000 EUR et frais étrangers 0,00 EUR)
à MAGASIN L'ABBAYE       DENEE avec carte numéro 7506593905030312</t>
  </si>
  <si>
    <t>Virement en euros vers le compte BE44 1766 1260 9045 (BIC: BSCHBEBBRET) de
GOBLET-GRIMARD
Réf.banque donneuse d'ordre E188079194
Effectué via Homebanking le 11-12-2020 à 09:52</t>
  </si>
  <si>
    <t>Achat par carte de débit AXA - Bancontact - le 13-12-2020 à 08:36
chez HUYLENBROECK SER - WALCOURT avec carte numéro 7506593905030312</t>
  </si>
  <si>
    <t>Achat par carte de débit AXA - Bancontact - le 14-12-2020 à 11:27
chez AVA COUILLET - COUILLET avec carte numéro 7506593905030312</t>
  </si>
  <si>
    <t>Achat par carte de débit AXA - Bancontact - le 14-12-2020 à 11:42
chez LURQUIN GOURDINN - THUILLIES avec carte numéro 7506593905030312
61,88 litre diesel à 1,21 EUR</t>
  </si>
  <si>
    <t>Achat par carte de débit AXA - Bancontact - le 16-12-2020 à 10:21
chez LECTURES ET LOIS - NALINNES avec carte numéro 7506593905030312</t>
  </si>
  <si>
    <t>MARCEL SCHAMP MA</t>
  </si>
  <si>
    <t>Achat par carte de débit AXA - Bancontact - le 16-12-2020 à 17:16
chez MARCEL SCHAMP MA - MARCINELLE avec carte numéro 7506593905030312</t>
  </si>
  <si>
    <t>Achat par carte de débit AXA - Bancontact - le 17-12-2020 à 14:47
chez DECATHLON 207 CH - CHATELINEA avec carte numéro 7506593905030312</t>
  </si>
  <si>
    <t>Achat par carte de débit AXA - Bancontact - le 17-12-2020 à 15:06
chez PAPELART - CHARLEROI avec carte numéro 7506593905030312</t>
  </si>
  <si>
    <t>Achat par carte de débit AXA - Bancontact - le 17-12-2020 à 15:15
chez Black Coffee - Fontaine l avec carte numéro 7506593905030312</t>
  </si>
  <si>
    <t>Achat par carte de débit AXA - Bancontact - le 17-12-2020 à 16:13
chez BAIKRICH MURIELL - WALCOURT avec carte numéro 7506593905030312</t>
  </si>
  <si>
    <t>FACTURE No 15436686</t>
  </si>
  <si>
    <t>Achat par carte de débit AXA - Bancontact - le 18-12-2020 à 11:59
chez BOULANGERIE PATI - CINEY avec carte numéro 7506593905030312</t>
  </si>
  <si>
    <t>BE07733039298366</t>
  </si>
  <si>
    <t>GIN Fleur de Han</t>
  </si>
  <si>
    <t>SMU20348</t>
  </si>
  <si>
    <t>Virement en euros vers le compte BE07 7330 3929 8366 (BIC: KREDBEBB) de
GIN Fleur de Han
Réf.banque donneuse d'ordre E188520860
Effectué via Homebanking le 18-12-2020 à 15:19</t>
  </si>
  <si>
    <t>Achat par carte de débit AXA - Bancontact - le 19-12-2020 à 15:40
chez DUMONT GLACIER - NAMUR avec carte numéro 7506593905030312</t>
  </si>
  <si>
    <t>Achat par carte de débit AXA - Bancontact - le 19-12-2020 à 17:21
chez Au Sucr' et Sale - NAMUR avec carte numéro 7506593905030312</t>
  </si>
  <si>
    <t>LONGREE MARTINE</t>
  </si>
  <si>
    <t>Achat par carte de débit AXA - Bancontact - le 19-12-2020 à 18:18
chez LONGREE MARTINE - Namur avec carte numéro 7506593905030312</t>
  </si>
  <si>
    <t>Achat par carte de débit AXA - Bancontact - le 19-12-2020 à 18:58
chez Au Sucr' et Sale - NAMUR avec carte numéro 7506593905030312</t>
  </si>
  <si>
    <t>Achat par carte de débit AXA - Bancontact - le 19-12-2020 à 19:09
chez PARKING BEFFROI - NAMUR avec carte numéro 7506593905030312</t>
  </si>
  <si>
    <t>Achat par carte de débit AXA - Bancontact - le 20-12-2020 à 08:54
chez HUYLENBROECK SER - WALCOURT avec carte numéro 7506593905030312</t>
  </si>
  <si>
    <t>BE70001651912525</t>
  </si>
  <si>
    <t>BARTHELEMY MAXIME</t>
  </si>
  <si>
    <t>Coffret bieres GRENADIERE</t>
  </si>
  <si>
    <t>Merci bonne journee</t>
  </si>
  <si>
    <t>Virement en euros vers le compte BE70 0016 5191 2525 (BIC: GEBABEBB) de
BARTHELEMY MAXIME
Réf.banque donneuse d'ordre E188647173
Effectué via Homebanking le 21-12-2020 à 11:50</t>
  </si>
  <si>
    <t>Achat par carte de débit AXA - Bancontact - le 22-12-2020 à 16:56
chez ETABLISSEMENTS S - CHATELET avec carte numéro 7506593905030312</t>
  </si>
  <si>
    <t>/B/ PENSION 12/2020                NISS:49122809185 - PID:00284210910</t>
  </si>
  <si>
    <t>Virement en euros du compte BE44 0011 3066 5645 (BIC: GEBABEBB) de
S.F.P.
TOUR DU MIDI BE 1060 BRUXELLES
Réf.donneur d'ordre 49122809185 12/2020 00000284210910 Réf.banque donneuse d'ordre 5520356B4I8CPSCT</t>
  </si>
  <si>
    <t>Achat par carte de débit AXA - Maestro
de 16,35 EUR le 23-12-2020 à 14:22
(1 EUR = 1,000000 EUR et frais étrangers 0,00 EUR)
à SumUp  *SPRL BOPAMO    cerfontaine avec carte numéro 7506593905030312</t>
  </si>
  <si>
    <t>Achat par carte de débit AXA - Bancontact - le 24-12-2020 à 15:29
chez Black Coffee - Fontaine l avec carte numéro 7506593905030312</t>
  </si>
  <si>
    <t>Achat par carte de débit AXA - Bancontact - le 27-12-2020 à 09:07
chez HUYLENBROECK SER - WALCOURT avec carte numéro 7506593905030312</t>
  </si>
  <si>
    <t>Achat par carte de débit AXA - Bancontact - le 27-12-2020 à 15:53
chez BOULANGERIE PATI - CINEY avec carte numéro 7506593905030312</t>
  </si>
  <si>
    <t>Achat par carte de débit AXA - Bancontact - le 28-12-2020 à 14:01
chez DUMONT GLACIER - NAMUR avec carte numéro 7506593905030312</t>
  </si>
  <si>
    <t>Achat par carte de débit AXA - Bancontact - le 28-12-2020 à 15:27
chez Au Sucr' et Sale - NAMUR avec carte numéro 7506593905030312</t>
  </si>
  <si>
    <t>Achat par carte de débit AXA - Bancontact - le 28-12-2020 à 15:36
chez PARKING BEFFROI - NAMUR avec carte numéro 7506593905030312</t>
  </si>
  <si>
    <t>Virement en euros vers le compte BE06 0960 1782 8722 (BIC: GKCCBEBB) de
Tecteo - VOO
Rue Jean Jaures 46 BE 4430 ANS
Réf.banque donneuse d'ordre E189025381
Effectué via Homebanking le 28-12-2020 à 17:22</t>
  </si>
  <si>
    <t>2020 / 24</t>
  </si>
  <si>
    <t>Achat par carte de débit AXA - Maestro
de 70,40 EUR le 27-12-2020 à 16:38
(1 EUR = 1,000000 EUR et frais étrangers 0,00 EUR)
à STATION R S            ANTHEE avec carte numéro 7506593905030312</t>
  </si>
  <si>
    <t>Achat par carte de débit AXA - Bancontact - le 29-12-2020 à 10:17
chez PAPELART - CHARLEROI avec carte numéro 7506593905030312</t>
  </si>
  <si>
    <t>Achat par carte de débit AXA - Bancontact - le 29-12-2020 à 15:07
chez 7148 COLRUYT WAL - CHASTRES avec carte numéro 7506593905030312</t>
  </si>
  <si>
    <t>VISA    REF 356</t>
  </si>
  <si>
    <t>BE03001696790684</t>
  </si>
  <si>
    <t>TPCV TouchePasCerticatsVerts</t>
  </si>
  <si>
    <t>Virement en euros vers le compte BE03 0016 9679 0684 (BIC: GEBABEBB) de
TPCV TouchePasCerticatsVerts
Réf.banque donneuse d'ordre E189212829
Effectué via Homebanking le 31-12-2020 à 14:31</t>
  </si>
  <si>
    <t>Transfert SANTANDER</t>
  </si>
  <si>
    <t>/C/  1 PREST SPECIALISTE        06/07/20 TARIF OFFICIEL      26,78 EUR</t>
  </si>
  <si>
    <t>540529 050 55 731967271120/386</t>
  </si>
  <si>
    <t>Virement en euros du compte BE60 7965 5030 0970 (BIC: GKCCBEBB) de
MUTUALITE CHRETIENNE DE LA
PROVINCE DE NAMUR BE 5000  NAMUR
Réf.donneur d'ordre 20201127213913000-35847319672711386 Réf.banque donneuse d'ordre 0801HBU025719</t>
  </si>
  <si>
    <t>/C/  1 PREST SPECIALISTE        01/10/20 TARIF OFFICIEL      26,78 EUR</t>
  </si>
  <si>
    <t>Virement en euros du compte BE60 7965 5030 0970 (BIC: GKCCBEBB) de
MUTUALITE CHRETIENNE DE LA
PROVINCE DE NAMUR BE 5000  NAMUR
Réf.donneur d'ordre 20201127213913000-35857319672711386 Réf.banque donneuse d'ordre 0801HBU025720</t>
  </si>
  <si>
    <t>/C/  1 PREST SPECIALISTE        17/10/20 TARIF OFFICIEL      26,78 EUR</t>
  </si>
  <si>
    <t>Virement en euros du compte BE60 7965 5030 0970 (BIC: GKCCBEBB) de
MUTUALITE CHRETIENNE DE LA
PROVINCE DE NAMUR BE 5000  NAMUR
Réf.donneur d'ordre 20201127213913000-35867319672711386 Réf.banque donneuse d'ordre 0801HBU025721</t>
  </si>
  <si>
    <t>/C/  1 PREST SPECIALISTE        18/09/20 TARIF OFFICIEL      26,78 EUR</t>
  </si>
  <si>
    <t>540529 050 55 731967271120/208</t>
  </si>
  <si>
    <t>Virement en euros du compte BE60 7965 5030 0970 (BIC: GKCCBEBB) de
MUTUALITE CHRETIENNE DE LA
PROVINCE DE NAMUR BE 5000  NAMUR
Réf.donneur d'ordre 20201127213913000-33257319672711208 Réf.banque donneuse d'ordre 0801HBU025460</t>
  </si>
  <si>
    <t>/B/ PENSION 12/2020343 30534213 5050868</t>
  </si>
  <si>
    <t>Virement en euros du compte BE20 0910 1214 7156 (BIC: GKCCBEBB) de
ETHIAS SA
RUE DES CROISIERS 24 BE 4000 LIEGE
Réf.donneur d'ordre Z87V011253022463 Réf.banque donneuse d'ordre 0801JBP074351</t>
  </si>
  <si>
    <t>Achat par carte de débit AXA - Bancontact - le 01-12-2020 à 15:24
chez ALDI 57 WALCOURT - WALCOURT avec carte numéro 7506593903010016</t>
  </si>
  <si>
    <t>Achat par carte de débit AXA - Bancontact - le 01-12-2020 à 17:45
chez LURQUIN GOURDINN - THUILLIES avec carte numéro 7506593903010016
38,89 litre normal sans plomb à 1,19 EUR</t>
  </si>
  <si>
    <t>HOPITAL ST-JOSEP</t>
  </si>
  <si>
    <t>Achat par carte de débit AXA - Bancontact - le 02-12-2020 à 09:59
chez HOPITAL ST-JOSEP - CHARLEROI avec carte numéro 7506593903010016</t>
  </si>
  <si>
    <t>Achat par carte de débit AXA - Maestro
de 72,07 EUR le 02-12-2020 à 17:05
(1 EUR = 1,000000 EUR et frais étrangers 0,00 EUR)
à MARKET WALCOURT        0000100010001 avec carte numéro 7506593903010016</t>
  </si>
  <si>
    <t>Achat par carte de débit AXA - Bancontact - le 03-12-2020 à 17:40
chez TRAFIC GRP GERPI - GERPINNES avec carte numéro 7506593903010016</t>
  </si>
  <si>
    <t>ICI PARIS XL 513</t>
  </si>
  <si>
    <t>Achat par carte de débit AXA - Maestro
de 66,72 EUR le 03-12-2020 à 16:59
(1 EUR = 1,000000 EUR et frais étrangers 0,00 EUR)
à ICI PARIS XL 5136 GERP GERPINNES avec carte numéro 7506593903010016</t>
  </si>
  <si>
    <t>Achat par carte de débit AXA - Bancontact - le 04-12-2020 à 09:57
chez 7148 COLRUYT WAL - CHASTRES avec carte numéro 7506593903010016</t>
  </si>
  <si>
    <t>PHARMACIE CATRIN</t>
  </si>
  <si>
    <t>DAMPREMY</t>
  </si>
  <si>
    <t>Achat par carte de débit AXA - Bancontact - le 04-12-2020 à 14:29
chez PHARMACIE CATRIN - DAMPREMY avec carte numéro 7506593903010016</t>
  </si>
  <si>
    <t>/C/MED.GENER. 100-1-201202-3757025-79                N.REF.:0000010312</t>
  </si>
  <si>
    <t>Virement en euros du compte BE60 7965 5030 0970 (BIC: GKCCBEBB) de
MUTUALITE CHRETIENNE DE LA
PROVINCE DE NAMUR BE 5000  NAMUR
Réf.donneur d'ordre 20201203001021000-07580000010312001 Réf.banque donneuse d'ordre 0801IC4010168</t>
  </si>
  <si>
    <t>Achat par carte de débit AXA - Bancontact - le 07-12-2020 à 11:14
chez MARCEL SCHAMP SA - MARCINELLE avec carte numéro 7506593903010016</t>
  </si>
  <si>
    <t>1 PREST AVANTAGE MC        20/10/20 TARIF OFFICIEL       4,08 EUR 5405</t>
  </si>
  <si>
    <t>29 050 55 224686041220/157</t>
  </si>
  <si>
    <t>Virement en euros du compte BE60 7965 5030 0970 (BIC: GKCCBEBB) de
MUTUALITE CHRETIENNE DE LA
PROVINCE DE NAMUR BE 5000  NAMUR
Réf.donneur d'ordre 20201204220136000-22092246860412157 Réf.banque donneuse d'ordre 0801GC7014264</t>
  </si>
  <si>
    <t>Bolle Jean nicolas</t>
  </si>
  <si>
    <t>Virement en euros vers le compte BE36 0688 9260 9181 (BIC: GKCCBEBB) de
Bolle Jean nicolas
Réf.banque donneuse d'ordre E187962850
Effectué via Mobile (App AXA Banque pour smartphone) le 09-12-2020 à 15:55</t>
  </si>
  <si>
    <t>Achat par carte de débit AXA - Bancontact - le 11-12-2020 à 09:55
chez 7148 COLRUYT WAL - CHASTRES avec carte numéro 7506593903010016</t>
  </si>
  <si>
    <t>AVEVE CHASTRES</t>
  </si>
  <si>
    <t>Achat par carte de débit AXA - Bancontact - le 11-12-2020 à 10:27
chez AVEVE CHASTRES - CASTILLON avec carte numéro 7506593903010016</t>
  </si>
  <si>
    <t>Achat par carte de débit AXA - Bancontact - le 11-12-2020 à 10:50
chez PHARMACIE DE GRO - Walcourt avec carte numéro 7506593903010016</t>
  </si>
  <si>
    <t>Achat par carte de débit AXA - Bancontact - le 11-12-2020 à 14:26
chez DI 4144 BULTIA - GERPINNES avec carte numéro 7506593903010016</t>
  </si>
  <si>
    <t>Achat par carte de débit AXA - Bancontact - le 14-12-2020 à 11:25
chez C&amp;A 327 PHILIPPE - PHILIPPEVI avec carte numéro 7506593903010016</t>
  </si>
  <si>
    <t>Achat par carte de débit AXA - Bancontact - le 14-12-2020 à 15:31
chez BAIKRICH MURIELL - WALCOURT avec carte numéro 7506593903010016</t>
  </si>
  <si>
    <t>BE 101 PHILIPPEV</t>
  </si>
  <si>
    <t>Achat par carte de débit AXA - Maestro
de 9,98 EUR le 14-12-2020 à 11:55
(1 EUR = 1,000000 EUR et frais étrangers 0,00 EUR)
à BE 101 PHILIPPEVILLE M PHILIPPEVILLE avec carte numéro 7506593903010016</t>
  </si>
  <si>
    <t>Achat par carte de débit AXA - Bancontact - le 16-12-2020 à 11:25
chez TRAFIC GRP GERPI - GERPINNES avec carte numéro 7506593903010016</t>
  </si>
  <si>
    <t>Achat par carte de débit AXA - Bancontact - le 17-12-2020 à 09:50
chez AVEVE CHASTRES - CASTILLON avec carte numéro 7506593903010016</t>
  </si>
  <si>
    <t>Achat par carte de débit AXA - Bancontact - le 17-12-2020 à 09:55
chez LURQUIN GOURDINN - THUILLIES avec carte numéro 7506593903010016
38,21 litre normal sans plomb à 1,19 EUR</t>
  </si>
  <si>
    <t>Achat par carte de débit AXA - Maestro
de 40,95 EUR le 16-12-2020 à 15:12
(1 EUR = 1,000000 EUR et frais étrangers 0,00 EUR)
à MARKET WALCOURT        0000100010001 avec carte numéro 7506593903010016</t>
  </si>
  <si>
    <t>Achat par carte de débit AXA - Bancontact - le 18-12-2020 à 09:37
chez 7148 COLRUYT WAL - CHASTRES avec carte numéro 7506593903010016</t>
  </si>
  <si>
    <t>CENTRE MEDICAL</t>
  </si>
  <si>
    <t>COURCELLES</t>
  </si>
  <si>
    <t>Achat par carte de débit AXA - Bancontact - le 21-12-2020 à 08:49
chez CENTRE MEDICAL - COURCELLES avec carte numéro 7506593903010016</t>
  </si>
  <si>
    <t>Achat par carte de débit AXA - Bancontact - le 21-12-2020 à 10:16
chez MARCEL SCHAMP SA - MARCINELLE avec carte numéro 7506593903010016</t>
  </si>
  <si>
    <t>Achat par carte de débit AXA - Bancontact - le 21-12-2020 à 10:34
chez NELLA MASTRONARD - GERPINNES avec carte numéro 7506593903010016</t>
  </si>
  <si>
    <t>Achat par carte de débit AXA - Bancontact - le 21-12-2020 à 10:49
chez PEPINIERE RAUNET - HAM-SUR-HE avec carte numéro 7506593903010016</t>
  </si>
  <si>
    <t>cadeaux Bo et Euge</t>
  </si>
  <si>
    <t>Virement en euros vers le compte BE64 3770 3432 0152 (BIC: BBRUBEBB) de
Goblet christelle
Réf.banque donneuse d'ordre E188686189
Effectué via Mobile (App AXA Banque pour smartphone) le 21-12-2020 à 20:25</t>
  </si>
  <si>
    <t>sapin et anniv Lili</t>
  </si>
  <si>
    <t>Virement en euros vers le compte BE73 3770 3663 9260 (BIC: BBRUBEBB) de
valery goblet
Réf.banque donneuse d'ordre E188686303
Effectué via Mobile (App AXA Banque pour smartphone) le 21-12-2020 à 20:26</t>
  </si>
  <si>
    <t>Achat par carte de débit AXA - Bancontact - le 22-12-2020 à 10:01
chez DI 4144 BULTIA - GERPINNES avec carte numéro 7506593903010016</t>
  </si>
  <si>
    <t>Achat par carte de débit AXA - Bancontact - le 22-12-2020 à 15:01
chez Q8 108203 GERPIN - GERPINNES avec carte numéro 7506593903010016
3,96 litre normal sans plomb à 1,27 EUR</t>
  </si>
  <si>
    <t>Achat par carte de débit AXA - Bancontact - le 22-12-2020 à 15:18
chez ETABLISSEMENTS S - CHATELET avec carte numéro 7506593903010016</t>
  </si>
  <si>
    <t>Achat par carte de débit AXA - Maestro
de 6,57 EUR le 22-12-2020 à 10:19
(1 EUR = 1,000000 EUR et frais étrangers 0,00 EUR)
à MARKET WALCOURT        0000100010001 avec carte numéro 7506593903010016</t>
  </si>
  <si>
    <t>Achat par carte de débit AXA - Maestro
de 17,69 EUR le 22-12-2020 à 09:53
(1 EUR = 1,000000 EUR et frais étrangers 0,00 EUR)
à CRF MKT GERPINNE       0000100010001 avec carte numéro 7506593903010016</t>
  </si>
  <si>
    <t>/B/ PENSION 12/2020                NISS:54052905055 - PID:00285908473</t>
  </si>
  <si>
    <t>Virement en euros du compte BE44 0011 3066 5645 (BIC: GEBABEBB) de
S.F.P.
TOUR DU MIDI BE 1060 BRUXELLES
Réf.donneur d'ordre 54052905055 12/2020 00000285908473 Réf.banque donneuse d'ordre 2620356B4LMC4SCT</t>
  </si>
  <si>
    <t>Achat par carte de débit AXA - Bancontact - le 23-12-2020 à 10:56
chez 7148 COLRUYT WAL - CHASTRES avec carte numéro 7506593903010016</t>
  </si>
  <si>
    <t>Achat par carte de débit AXA - Bancontact - le 24-12-2020 à 09:14
chez AVEVE CHASTRES - CASTILLON avec carte numéro 7506593903010016</t>
  </si>
  <si>
    <t>Achat par carte de débit AXA - Maestro
de 8,85 EUR le 23-12-2020 à 09:36
(1 EUR = 1,000000 EUR et frais étrangers 0,00 EUR)
à MARKET WALCOURT        0000100010001 avec carte numéro 7506593903010016</t>
  </si>
  <si>
    <t>Achat par carte de débit AXA - Bancontact - le 24-12-2020 à 14:00
chez MARCEL SCHAMP SA - MARCINELLE avec carte numéro 7506593903010016</t>
  </si>
  <si>
    <t>Virement en euros vers le compte BE81 7320 0694 2524 (BIC: CREGBEBB) de
ASBL sante prevoyance
Rue St Luc 8 BE 5004 Bouge
Réf.banque donneuse d'ordre E189064127
Effectué via Mobile (App AXA Banque pour smartphone) le 29-12-2020 à 11:38</t>
  </si>
  <si>
    <t>cadeau papa</t>
  </si>
  <si>
    <t>Virement en euros vers le compte BE64 3770 3432 0152 (BIC: BBRUBEBB) de
Goblet christelle
Réf.banque donneuse d'ordre E189064366
Effectué via Mobile (App AXA Banque pour smartphone) le 29-12-2020 à 11:40</t>
  </si>
  <si>
    <t>BE85732480000006</t>
  </si>
  <si>
    <t>Operation de solidarite 48.81.00</t>
  </si>
  <si>
    <t>SDD/1107789/155965/247609</t>
  </si>
  <si>
    <t>Domiciliation européenne unique (Core) pour
Operation de solidarite 48.81.00
Identification du créancier: BE12ZZZ0406603610
Référence du mandat: 2020-27190</t>
  </si>
  <si>
    <t>/B/ PENSION 01/2021343 30534213 5050868</t>
  </si>
  <si>
    <t>Virement en euros du compte BE20 0910 1214 7156 (BIC: GKCCBEBB) de
ETHIAS SA
RUE DES CROISIERS 24 BE 4000 LIEGE
Réf.donneur d'ordre Z87V012223022810 Réf.banque donneuse d'ordre 0801JCM072218</t>
  </si>
  <si>
    <t>Achat par carte de débit AXA - Bancontact - le 31-12-2020 à 09:24
chez 7148 COLRUYT WAL - CHASTRES avec carte numéro 7506593903010016</t>
  </si>
  <si>
    <t>Achat par carte de débit AXA - Bancontact - le 31-12-2020 à 09:31
chez 7148 COLRUYT WAL - CHASTRES avec carte numéro 7506593903010016</t>
  </si>
  <si>
    <t>2021 / 1</t>
  </si>
  <si>
    <t>Achat par carte de débit AXA - Bancontact - le 04-01-2021 à 08:49
chez HOPITAL IMTR - LOVERVAL avec carte numéro 7506593903010016</t>
  </si>
  <si>
    <t>Achat par carte de débit AXA - Bancontact - le 04-01-2021 à 09:03
chez MARCEL SCHAMP SA - MARCINELLE avec carte numéro 7506593903010016</t>
  </si>
  <si>
    <t>Achat par carte de débit AXA - Bancontact - le 05-01-2021 à 15:54
chez LUXUS COUILLET - COUILLET avec carte numéro 7506593903010016</t>
  </si>
  <si>
    <t>Achat par carte de débit AXA - Bancontact - le 06-01-2021 à 15:10
chez 7148 COLRUYT WAL - CHASTRES avec carte numéro 7506593903010016</t>
  </si>
  <si>
    <t>Achat par carte de débit AXA - Bancontact - le 07-01-2021 à 14:24
chez PHARMACIE DE GRO - Walcourt avec carte numéro 7506593903010016</t>
  </si>
  <si>
    <t>540529 050 55 - Cotisations du 01/01/2021 au 31/03/2021</t>
  </si>
  <si>
    <t>Achat par carte de débit AXA - Bancontact - le 08-01-2021 à 11:06
chez 7148 COLRUYT WAL - CHASTRES avec carte numéro 7506593903010016</t>
  </si>
  <si>
    <t>STREET ONE</t>
  </si>
  <si>
    <t>Achat par carte de débit AXA - Bancontact - le 08-01-2021 à 12:49
chez STREET ONE - CHARLEROI avec carte numéro 7506593903010016</t>
  </si>
  <si>
    <t>Virement instantané en euros du compte BE68 3600 8900 0334 (BIC: BBRUBEBBXXX) de
MME MARGUERITE JADIN
RUE CALLEWAERT 40 BE 6020        DAMPREMY
Réf.donneur d'ordre NOTPROVIDED Réf.banque donneuse d'ordre OVI/I/0113/UPxYed0fVesy3qzZcM760788
Effectué le 08-01-2021 à 15:35</t>
  </si>
  <si>
    <t>Achat par carte de débit AXA - Bancontact - le 08-01-2021 à 17:37
chez LURQUIN GOURDINN - THUILLIES avec carte numéro 7506593903010016
39,26 litre normal sans plomb à 1,18 EUR</t>
  </si>
  <si>
    <t>INDEMNITES DU 11.01.2021 POLICE : 269823241</t>
  </si>
  <si>
    <t>Virement en euros du compte BE54 3101 0027 0097 (BIC: BBRUBEBB) de
DKV BELGIUM NV
LOKSUMSTRAAT 25 BE 1000        BRUSSEL
Réf.donneur d'ordre 2021011269823241X000000000000001 Réf.banque donneuse d'ordre OVI/D/0701/08110572/00001033</t>
  </si>
  <si>
    <t>Virement en euros vers le compte BE04 3500 5305 9931 (BIC: BBRUBEBB) de
LABOMEDIC
Réf.banque donneuse d'ordre E190010584
Effectué via Mobile (App AXA Banque pour smartphone) le 13-01-2021 à 11:32</t>
  </si>
  <si>
    <t>BE90732044395032</t>
  </si>
  <si>
    <t>Laura pauly</t>
  </si>
  <si>
    <t>Virement en euros vers le compte BE90 7320 4439 5032 (BIC: CREGBEBB) de
Laura pauly
Réf.banque donneuse d'ordre E190011881
Effectué via Mobile (App AXA Banque pour smartphone) le 13-01-2021 à 11:48</t>
  </si>
  <si>
    <t>Achat par carte de débit AXA - Bancontact - le 15-01-2021 à 11:35
chez 7148 COLRUYT WAL - CHASTRES avec carte numéro 7506593903010016</t>
  </si>
  <si>
    <t>pedalier</t>
  </si>
  <si>
    <t>Virement instantané en euros du compte BE68 3600 8900 0334 (BIC: BBRUBEBBXXX) de
MME MARGUERITE JADIN
RUE CALLEWAERT 40 BE 6020        DAMPREMY
Réf.donneur d'ordre NOTPROVIDED Réf.banque donneuse d'ordre OVI/I/0113/UyshHIFO20MS3gVboG906695
Effectué le 15-01-2021 à 16:33</t>
  </si>
  <si>
    <t>Achat par carte de débit AXA - Bancontact - le 15-01-2021 à 17:19
chez VERITAS 221 GERP - GERPIENNES avec carte numéro 7506593903010016</t>
  </si>
  <si>
    <t>2021 / 2</t>
  </si>
  <si>
    <t>Achat par carte de débit AXA - Bancontact - le 18-01-2021 à 15:17
chez PEPINIERE RAUNET - HAM-SUR-HE avec carte numéro 7506593903010016</t>
  </si>
  <si>
    <t>Achat par carte de débit AXA - Bancontact - le 20-01-2021 à 10:03
chez PHARMACIE DE GRO - Walcourt avec carte numéro 7506593903010016</t>
  </si>
  <si>
    <t>Achat par carte de débit AXA - Maestro
de 97,65 EUR le 20-01-2021 à 10:28
(1 EUR = 1,000000 EUR et frais étrangers 0,00 EUR)
à MARKET WALCOURT        0000100010001 avec carte numéro 7506593903010016</t>
  </si>
  <si>
    <t>/C/  2 PREST SPECIALISTE        23/10/20 TARIF OFFICIEL      53,56 EUR</t>
  </si>
  <si>
    <t>540529 050 55 731967190121/793</t>
  </si>
  <si>
    <t>Virement en euros du compte BE60 7965 5030 0970 (BIC: GKCCBEBB) de
MUTUALITE CHRETIENNE DE LA
PROVINCE DE NAMUR BE 5000  NAMUR
Réf.donneur d'ordre 20210119010250000-40297319671901793 Réf.banque donneuse d'ordre 0801I1K018918</t>
  </si>
  <si>
    <t>/C/  5 PREST KINE               24/12/20BASE REMBOURSEMENT  111,30 EUR</t>
  </si>
  <si>
    <t>540529 050 55 731967190121/489</t>
  </si>
  <si>
    <t>Virement en euros du compte BE60 7965 5030 0970 (BIC: GKCCBEBB) de
MUTUALITE CHRETIENNE DE LA
PROVINCE DE NAMUR BE 5000  NAMUR
Réf.donneur d'ordre 20210119010250000-35407319671901489 Réf.banque donneuse d'ordre 0801I1K018429</t>
  </si>
  <si>
    <t>Achat par carte de débit AXA - Bancontact - le 21-01-2021 à 17:11
chez 7148 COLRUYT WAL - CHASTRES avec carte numéro 7506593903010016</t>
  </si>
  <si>
    <t>/B/ PENSION 01/2021                NISS:54052905055 - PID:00288665566</t>
  </si>
  <si>
    <t>PREC:80,22                         PLUS D INFOS:WWW.MYPENSION.BE</t>
  </si>
  <si>
    <t>Virement en euros du compte BE44 0011 3066 5645 (BIC: GEBABEBB) de
S.F.P.
TOUR DU MIDI BE 1060 BRUXELLES
Réf.donneur d'ordre 54052905055 01/2021 00000288665566 Réf.banque donneuse d'ordre 5221020CIFLBASCT</t>
  </si>
  <si>
    <t>Achat par carte de débit AXA - Bancontact - le 22-01-2021 à 14:33
chez AVEVE CHASTRES - CASTILLON avec carte numéro 7506593903010016</t>
  </si>
  <si>
    <t>Achat par carte de débit AXA - Bancontact - le 22-01-2021 à 14:50
chez 7148 COLRUYT WAL - CHASTRES avec carte numéro 7506593903010016</t>
  </si>
  <si>
    <t>Achat par carte de débit AXA - Bancontact - le 23-01-2021 à 15:57
chez RENMANS 0488 WAL - WALCOURT avec carte numéro 7506593903010016</t>
  </si>
  <si>
    <t>2021 / 3</t>
  </si>
  <si>
    <t>Virement en euros vers le compte BE15 0017 7247 4330 (BIC: GEBABEBB) de
SODEXO TITRES SERVICES
Réf.banque donneuse d'ordre E190706766
Effectué via Mobile (App AXA Banque pour smartphone) le 26-01-2021 à 15:49</t>
  </si>
  <si>
    <t>BE34776595540590</t>
  </si>
  <si>
    <t>societe mutualiste</t>
  </si>
  <si>
    <t>134 - 2150027390 - Avantage-MC - GRIMARD - FRANCOISE,</t>
  </si>
  <si>
    <t>Virement en euros du compte BE34 7765 9554 0590 (BIC: GKCCBEBB) de
societe mutualiste
solimut BE -
Réf.donneur d'ordre 34231175 Réf.banque donneuse d'ordre 0801J1Q013423</t>
  </si>
  <si>
    <t>WWW.DREAMBABY.BE</t>
  </si>
  <si>
    <t>HALLE</t>
  </si>
  <si>
    <t>Achat par carte de débit AXA - Bancontact - le 27-01-2021 à 14:40
chez WWW.DREAMBABY.BE - HALLE avec carte numéro 7506593903010016</t>
  </si>
  <si>
    <t>ACCUEIL HOSPITAL</t>
  </si>
  <si>
    <t>Achat par carte de débit AXA - Bancontact - le 28-01-2021 à 10:13
chez ACCUEIL HOSPITAL - CHARLEROI avec carte numéro 7506593903010016</t>
  </si>
  <si>
    <t>DI 4139 VILLE 2</t>
  </si>
  <si>
    <t>Achat par carte de débit AXA - Bancontact - le 28-01-2021 à 11:19
chez DI 4139 VILLE 2 - CHARLEROI avec carte numéro 7506593903010016</t>
  </si>
  <si>
    <t>Achat par carte de débit AXA - Bancontact - le 28-01-2021 à 11:22
chez Black Coffee - Fontaine l avec carte numéro 7506593903010016</t>
  </si>
  <si>
    <t>VANDEN BORRE 011</t>
  </si>
  <si>
    <t>Achat par carte de débit AXA - Bancontact - le 28-01-2021 à 11:40
chez VANDEN BORRE 011 - MONTIGNIES avec carte numéro 7506593903010016</t>
  </si>
  <si>
    <t>Achat par carte de débit AXA - Bancontact - le 28-01-2021 à 14:58
chez CENTRE HOSP. N.D - CHARLEROI avec carte numéro 7506593903010016</t>
  </si>
  <si>
    <t>COLRUYT WALCOURT</t>
  </si>
  <si>
    <t>Achat par carte de débit AXA - Bancontact - le 29-01-2021 à 10:42
chez COLRUYT WALCOURT - WALCOURT avec carte numéro 7506593903010016</t>
  </si>
  <si>
    <t>Achat par carte de débit AXA - Bancontact - le 29-01-2021 à 18:29
chez PHARMACIE DE GRO - Walcourt avec carte numéro 7506593903010016</t>
  </si>
  <si>
    <t>Achat par carte de débit AXA - Bancontact - le 03-01-2021 à 08:33
chez HUYLENBROECK SER - WALCOURT avec carte numéro 7506593905030312</t>
  </si>
  <si>
    <t>Achat par carte de débit AXA - Bancontact - le 04-01-2021 à 10:50
chez INNO 117 CHARLER - CHARLEROI avec carte numéro 7506593905030312</t>
  </si>
  <si>
    <t>Achat par carte de débit AXA - Bancontact - le 04-01-2021 à 11:07
chez PAPELART - CHARLEROI avec carte numéro 7506593905030312</t>
  </si>
  <si>
    <t>Achat par carte de débit AXA - Bancontact - le 04-01-2021 à 11:17
chez Black Coffee - Fontaine l avec carte numéro 7506593905030312</t>
  </si>
  <si>
    <t>Achat par carte de débit AXA - Maestro
de 79,47 EUR le 04-01-2021 à 11:49
(1 EUR = 1,000000 EUR et frais étrangers 0,00 EUR)
à        ARMAND THIERY      CHARLEROI avec carte numéro 7506593905030312</t>
  </si>
  <si>
    <t>Achat par carte de débit AXA - Bancontact - le 05-01-2021 à 16:15
chez MARKET WALCOURT - WALCOURT avec carte numéro 7506593905030312</t>
  </si>
  <si>
    <t>Achat par carte de débit AXA - Maestro
de 29,40 EUR le 05-01-2021 à 14:22
(1 EUR = 1,000000 EUR et frais étrangers 0,00 EUR)
à LEONIDAS GERPINNES     Gerpinnes avec carte numéro 7506593905030312</t>
  </si>
  <si>
    <t>Achat par carte de débit AXA - Bancontact - le 06-01-2021 à 10:14
chez GEM SCRL - PHILIPPEVI avec carte numéro 7506593905030312</t>
  </si>
  <si>
    <t>Achat par carte de débit AXA - Bancontact - le 06-01-2021 à 10:23
chez HUBO PHILIPPEVIL - PHILIPPEVI avec carte numéro 7506593905030312</t>
  </si>
  <si>
    <t>Achat par carte de débit AXA - Bancontact - le 08-01-2021 à 12:50
chez DUMONT GLACIER - NAMUR avec carte numéro 7506593905030312</t>
  </si>
  <si>
    <t>Achat par carte de débit AXA - Bancontact - le 08-01-2021 à 13:04
chez Au Sucr' et Sale - NAMUR avec carte numéro 7506593905030312</t>
  </si>
  <si>
    <t>Achat par carte de débit AXA - Bancontact - le 08-01-2021 à 13:22
chez PARKING BEFFROI - NAMUR avec carte numéro 7506593905030312</t>
  </si>
  <si>
    <t>C&amp;A 029 VILLE 2</t>
  </si>
  <si>
    <t>Achat par carte de débit AXA - Bancontact - le 08-01-2021 à 15:35
chez C&amp;A 029 VILLE 2 - CHARLEROI avec carte numéro 7506593905030312</t>
  </si>
  <si>
    <t>Achat par carte de débit AXA - Bancontact - le 08-01-2021 à 15:47
chez Black Coffee - Fontaine l avec carte numéro 7506593905030312</t>
  </si>
  <si>
    <t>Achat par carte de débit AXA - Bancontact - le 08-01-2021 à 16:28
chez MAKRO LODELINSAR - LODELINSAR avec carte numéro 7506593905030312</t>
  </si>
  <si>
    <t>Evo Area</t>
  </si>
  <si>
    <t>Achat par carte de débit AXA - Bancontact - le 08-01-2021 à 17:19
chez Evo Area - GOSSELIES avec carte numéro 7506593905030312</t>
  </si>
  <si>
    <t>ESSO MARCINELLE</t>
  </si>
  <si>
    <t>Vilvoorde</t>
  </si>
  <si>
    <t>Achat par carte de débit AXA - Bancontact - le 08-01-2021 à 17:48
chez ESSO MARCINELLE - Vilvoorde avec carte numéro 7506593905030312
58,13 litre diesel à 1,22 EUR</t>
  </si>
  <si>
    <t>Achat par carte de débit AXA - Bancontact - le 10-01-2021 à 08:43
chez HUYLENBROECK SER - WALCOURT avec carte numéro 7506593905030312</t>
  </si>
  <si>
    <t>Achat par carte de débit AXA - Bancontact - le 11-01-2021 à 08:00
chez HUYLENBROECK SER - WALCOURT avec carte numéro 7506593905030312</t>
  </si>
  <si>
    <t>BACKEREI FONK</t>
  </si>
  <si>
    <t>EUPEN</t>
  </si>
  <si>
    <t>Achat par carte de débit AXA - Maestro
de 6,60 EUR le 11-01-2021 à 10:55
(1 EUR = 1,000000 EUR et frais étrangers 0,00 EUR)
à BACKEREI FONK          EUPEN avec carte numéro 7506593905030312</t>
  </si>
  <si>
    <t>Achat par carte de débit AXA - Bancontact - le 13-01-2021 à 14:05
chez LECTURES ET LOIS - NALINNES avec carte numéro 7506593905030312</t>
  </si>
  <si>
    <t>Achat par carte de débit AXA - Bancontact - le 13-01-2021 à 14:34
chez MR. BRICOLAGE WA - WALCOURT avec carte numéro 7506593905030312</t>
  </si>
  <si>
    <t>Achat par carte de débit AXA - Maestro
de 3,50 EUR le 13-01-2021 à 14:08
(1 EUR = 1,000000 EUR et frais étrangers 0,00 EUR)
à Chocolat Champagne     BRUXELLES avec carte numéro 7506593905030312</t>
  </si>
  <si>
    <t>Virement en euros avec date d'exécution souhaitée vers le compte BE70 6792 0026 8725 (BIC: PCHQBEBB) de
BUREAU DE RECETTE PHILIPPEVILLE
RUE DU MOULIN 94 BE 5600 PHILIPPEVILLE
Réf.banque donneuse d'ordre E187954381
via Homebanking le 09-12-2020 à 14:07</t>
  </si>
  <si>
    <t>Achat par carte de débit AXA - Bancontact - le 15-01-2021 à 15:22
chez TRAFIC GRP GERPI - GERPINNES avec carte numéro 7506593905030312</t>
  </si>
  <si>
    <t>Achat par carte de débit AXA - Bancontact - le 15-01-2021 à 15:27
chez LECTURES ET LOIS - NALINNES avec carte numéro 7506593905030312</t>
  </si>
  <si>
    <t>Retrait d'espèces par carte de débit AXA - Bancontact - le 15-01-2021 à 15:48
chez NALINNES-BULTIA - NALINNES avec carte numéro 7506593905030312</t>
  </si>
  <si>
    <t>Achat par carte de débit AXA - Bancontact - le 17-01-2021 à 08:32
chez HUYLENBROECK SER - WALCOURT avec carte numéro 7506593905030312</t>
  </si>
  <si>
    <t>Achat par carte de débit AXA - Bancontact - le 17-01-2021 à 11:38
chez BOULANGERIE PATI - CINEY avec carte numéro 7506593905030312</t>
  </si>
  <si>
    <t>AUDIOS ORTHO PHI</t>
  </si>
  <si>
    <t>Achat par carte de débit AXA - Maestro
de 33,96 EUR le 15-01-2021 à 09:37
(1 EUR = 1,000000 EUR et frais étrangers 0,00 EUR)
à AUDIOS ORTHO PHIL      PHILIPPEVILLE avec carte numéro 7506593905030312</t>
  </si>
  <si>
    <t>Virement en euros vers le compte BE72 0016 0246 1016 (BIC: GEBABEBB) de
EUROMAF
bd Bischoffsheim, 11 / 6 BE 1000 BRUXELLES
Réf.banque donneuse d'ordre E190276060
Effectué via Homebanking le 18-01-2021 à 14:12</t>
  </si>
  <si>
    <t>FACTURE No 15565206</t>
  </si>
  <si>
    <t>Achat par carte de débit AXA - Bancontact - le 19-01-2021 à 13:53
chez LECTURES ET LOIS - NALINNES avec carte numéro 7506593905030312</t>
  </si>
  <si>
    <t>Achat par carte de débit AXA - Bancontact - le 19-01-2021 à 14:40
chez ALDI 57 WALCOURT - WALCOURT avec carte numéro 7506593905030312</t>
  </si>
  <si>
    <t>Achat par carte de débit AXA - Maestro
de 2,00 EUR le 19-01-2021 à 14:01
(1 EUR = 1,000000 EUR et frais étrangers 0,00 EUR)
à Chocolat Champagne     BRUXELLES avec carte numéro 7506593905030312</t>
  </si>
  <si>
    <t>Achat par carte de débit AXA - Bancontact - le 20-01-2021 à 11:21
chez GEM SCRL - PHILIPPEVI avec carte numéro 7506593905030312</t>
  </si>
  <si>
    <t>Achat par carte de débit AXA - Bancontact - le 20-01-2021 à 18:02
chez MARCEL SCHAMP MA - MARCINELLE avec carte numéro 7506593905030312</t>
  </si>
  <si>
    <t>Virement en euros vers le compte BE06 0960 1782 8722 (BIC: GKCCBEBB) de
Tecteo - VOO
Rue Jean Jaures 46 BE 4430 ANS
Réf.banque donneuse d'ordre E190460683
Effectué via Homebanking le 21-01-2021 à 16:00</t>
  </si>
  <si>
    <t>Virement en euros vers le compte BE87 7965 5011 9094 (BIC: GKCCBEBB) de
MC PROVINCE DE NAMUR
RUE DES TANNERIES 55 BE 5000 NAMUR
Réf.banque donneuse d'ordre E190460684
Effectué via Homebanking le 21-01-2021 à 16:01</t>
  </si>
  <si>
    <t>/B/ PENSION 01/2021                NISS:49122809185 - PID:00287346777</t>
  </si>
  <si>
    <t>AMI:56,05 SOLID:31,58 PREC:83,59   PLUS D INFOS:WWW.MYPENSION.BE</t>
  </si>
  <si>
    <t>Virement en euros du compte BE44 0011 3066 5645 (BIC: GEBABEBB) de
S.F.P.
TOUR DU MIDI BE 1060 BRUXELLES
Réf.donneur d'ordre 49122809185 01/2021 00000287346777 Réf.banque donneuse d'ordre 1121020CIC6PHSCT</t>
  </si>
  <si>
    <t>Achat par carte de débit AXA - Bancontact - le 22-01-2021 à 11:29
chez HUBO PHILIPPEVIL - PHILIPPEVI avec carte numéro 7506593905030312</t>
  </si>
  <si>
    <t>Achat par carte de débit AXA - Bancontact - le 22-01-2021 à 17:31
chez LURQUIN GOURDINN - THUILLIES avec carte numéro 7506593905030312
60,07 litre diesel à 1,24 EUR</t>
  </si>
  <si>
    <t>Achat par carte de débit AXA - Bancontact - le 24-01-2021 à 07:53
chez HUYLENBROECK SER - WALCOURT avec carte numéro 7506593905030312</t>
  </si>
  <si>
    <t>Virement en euros vers le compte BE09 7000 2177 7857 (BIC: AXABBE22) de
AXA BELGIUM
BD DU SOUVERAIN 25 BE 1170 BRUXELLES
Effectué via Homebanking le 25-01-2021 à 11:16</t>
  </si>
  <si>
    <t>21/0321-CL03441</t>
  </si>
  <si>
    <t>Virement en euros vers le compte BE90 3631 5388 9732 (BIC: BBRUBEBB) de
ALARM SEL SECURITY SA
Réf.banque donneuse d'ordre E190626085
Effectué via Homebanking le 25-01-2021 à 11:15</t>
  </si>
  <si>
    <t>Achat par carte de débit AXA - Bancontact - le 25-01-2021 à 14:34
chez DUMONT GLACIER - NAMUR avec carte numéro 7506593905030312</t>
  </si>
  <si>
    <t>C&amp;A 377 BOUGE</t>
  </si>
  <si>
    <t>Achat par carte de débit AXA - Bancontact - le 25-01-2021 à 16:06
chez C&amp;A 377 BOUGE - BOUGE avec carte numéro 7506593905030312</t>
  </si>
  <si>
    <t>ORLY</t>
  </si>
  <si>
    <t>Achat par carte de débit AXA - Bancontact - le 25-01-2021 à 16:43
chez ORLY - NAMUR avec carte numéro 7506593905030312</t>
  </si>
  <si>
    <t>Achat par carte de débit AXA - Bancontact - le 25-01-2021 à 16:56
chez Au Sucr' et Sale - NAMUR avec carte numéro 7506593905030312</t>
  </si>
  <si>
    <t>Achat par carte de débit AXA - Bancontact - le 25-01-2021 à 17:02
chez PARKING BEFFROI - NAMUR avec carte numéro 7506593905030312</t>
  </si>
  <si>
    <t>Achat par carte de débit AXA - Bancontact - le 26-01-2021 à 13:42
chez Amazon Mrktplc - Luxembourg avec carte numéro 7506593905030312
Communication 4JSACDL AMAZON PAYMENTS EUROPE</t>
  </si>
  <si>
    <t>Virement en euros vers le compte BE72 0016 0246 1016 (BIC: GEBABEBB) de
EUROMAF
bd Bischoffsheim, 11 / 6 BE 1000 BRUXELLES
Réf.banque donneuse d'ordre E190837165
Effectué via Homebanking le 28-01-2021 à 15:09</t>
  </si>
  <si>
    <t>GROUP S-CAISSE D ASSURANCES</t>
  </si>
  <si>
    <t>Virement en euros du compte BE44 3100 0765 8945 (BIC: BBRUBEBB) de
GROUP S-CAISSE D ASSURANCES
RUE DES URSULINES 2 BE 1000        BRUXELLES
Réf.donneur d'ordre 4912280918520210127201908385 Réf.banque donneuse d'ordre OVI/D/0701/08173894/00003552</t>
  </si>
  <si>
    <t>Achat par carte de débit AXA - Bancontact - le 29-01-2021 à 10:06
chez MR. BRICOLAGE WA - WALCOURT avec carte numéro 7506593905030312</t>
  </si>
  <si>
    <t>Achat par carte de débit AXA - Bancontact - le 29-01-2021 à 10:36
chez MR. BRICOLAGE WA - WALCOURT avec carte numéro 7506593905030312</t>
  </si>
  <si>
    <t>Achat par carte de débit AXA - Bancontact - le 31-01-2021 à 08:30
chez HUYLENBROECK SER - WALCOURT avec carte numéro 7506593905030312</t>
  </si>
  <si>
    <t>Achat par carte de débit AXA - Bancontact - le 31-01-2021 à 12:36
chez COUTURIER FRANCO - DURBUY avec carte numéro 7506593905030312</t>
  </si>
  <si>
    <t>Alarme</t>
  </si>
  <si>
    <t>Euromaf</t>
  </si>
  <si>
    <t>Impôts 2019</t>
  </si>
  <si>
    <t>Retour GROUP-S</t>
  </si>
  <si>
    <t>Etienne</t>
  </si>
  <si>
    <t>Assurance</t>
  </si>
  <si>
    <t>SYNOLOGY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</si>
  <si>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</si>
  <si>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</si>
  <si>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</si>
  <si>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</si>
  <si>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</si>
  <si>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</si>
  <si>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</si>
  <si>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</si>
  <si>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</si>
  <si>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</si>
  <si>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</si>
  <si>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</si>
  <si>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TOT 2021</t>
  </si>
  <si>
    <t>RESULTAT ANNEE 2021 (hors partie PRO)</t>
  </si>
  <si>
    <t>Informatique</t>
  </si>
  <si>
    <t>Bonne maman</t>
  </si>
  <si>
    <t>Manquie 1 partie de pension</t>
  </si>
  <si>
    <t>FR : manque une partie de la pension</t>
  </si>
  <si>
    <t>FR : pension majourée vacances</t>
  </si>
  <si>
    <t>RAUWERS MONS</t>
  </si>
  <si>
    <t>Achat par carte de débit - Bancontact no pin - le 02-02-2021 à 14:51
chez RAUWERS MONS - MONS avec carte numéro 7506593905030312</t>
  </si>
  <si>
    <t>Virement en euros vers le compte BE47 0912 1503 4780 (BIC: GKCCBEBB) de
DGO FISCALITE
Réf.banque donneuse d'ordre E191235828
Effectué via Homebanking le 03-02-2021 à 09:52</t>
  </si>
  <si>
    <t>Virement en euros vers le compte BE47 0912 1503 4780 (BIC: GKCCBEBB) de
DGO FISCALITE
Réf.banque donneuse d'ordre E191235829
Effectué via Homebanking le 03-02-2021 à 09:51</t>
  </si>
  <si>
    <t>BE76732019666395</t>
  </si>
  <si>
    <t>ROSMAN JACQUES</t>
  </si>
  <si>
    <t>LINGES ETIENNE. PARFAIT LA TAILLE</t>
  </si>
  <si>
    <t>Virement en euros du compte BE76 7320 1966 6395 (BIC: CREGBEBB) de
ROSMAN JACQUES
RUE DES HAYETTES     90 BE 5000    NAMUR
Réf.banque donneuse d'ordre 030221TLVO022300</t>
  </si>
  <si>
    <t>Achat par carte de débit AXA - Bancontact - le 05-02-2021 à 09:08
chez Q8 106243 WALCOU - WALCOURT avec carte numéro 7506593905030312
60,07 litre diesel à 1,26 EUR</t>
  </si>
  <si>
    <t>PS1360 Nivelles</t>
  </si>
  <si>
    <t>NIVELLES</t>
  </si>
  <si>
    <t>Achat par carte de débit AXA - Bancontact - le 05-02-2021 à 11:46
chez PS1360 Nivelles - NIVELLES avec carte numéro 7506593905030312</t>
  </si>
  <si>
    <t>ADRIATIC PIZZA</t>
  </si>
  <si>
    <t>Achat par carte de débit AXA - Bancontact - le 05-02-2021 à 11:50
chez ADRIATIC PIZZA - NIVELLES avec carte numéro 7506593905030312</t>
  </si>
  <si>
    <t>Achat par carte de débit AXA - Bancontact - le 05-02-2021 à 13:19
chez AVA COUILLET - COUILLET avec carte numéro 7506593905030312</t>
  </si>
  <si>
    <t>Achat par carte de débit AXA - Bancontact - le 05-02-2021 à 13:32
chez NELLA MASTRONARD - GERPINNES avec carte numéro 7506593905030312</t>
  </si>
  <si>
    <t>Achat par carte de débit AXA - Bancontact - le 06-02-2021 à 09:57
chez HUBO PHILIPPEVIL - PHILIPPEVI avec carte numéro 7506593905030312</t>
  </si>
  <si>
    <t>Achat par carte de débit AXA - Bancontact - le 06-02-2021 à 10:26
chez Q8 106243 WALCOU - WALCOURT avec carte numéro 7506593905030312
4,25 litre normal sans plomb à 1,23 EUR</t>
  </si>
  <si>
    <t>Achat par carte de débit AXA - Bancontact - le 07-02-2021 à 08:39
chez HUYLENBROECK SER - WALCOURT avec carte numéro 7506593905030312</t>
  </si>
  <si>
    <t>Biscuiterie Dand</t>
  </si>
  <si>
    <t>BRUXELLES</t>
  </si>
  <si>
    <t>Achat par carte de débit AXA - Bancontact - le 07-02-2021 à 12:18
chez Biscuiterie Dand - BRUXELLES avec carte numéro 7506593905030312</t>
  </si>
  <si>
    <t>Achat par carte de débit AXA - Bancontact - le 08-02-2021 à 11:10
chez Black Coffee - Fontaine l avec carte numéro 7506593905030312</t>
  </si>
  <si>
    <t>Interencaiss Intern. sa</t>
  </si>
  <si>
    <t>21/1338 - CL03441</t>
  </si>
  <si>
    <t>Virement en euros vers le compte BE90 3631 5388 9732 (BIC: BBRUBEBB) de
Interencaiss Intern. sa
Réf.banque donneuse d'ordre E191636547
Effectué via Homebanking le 09-02-2021 à 17:40</t>
  </si>
  <si>
    <t>2021 / 4</t>
  </si>
  <si>
    <t>PS CHARLEROI VIL</t>
  </si>
  <si>
    <t>Achat par carte de débit AXA - Bancontact - le 12-02-2021 à 10:40
chez PS CHARLEROI VIL - CHARLEROI avec carte numéro 7506593905030312</t>
  </si>
  <si>
    <t>Achat par carte de débit AXA - Bancontact - le 12-02-2021 à 10:43
chez Black Coffee - Fontaine l avec carte numéro 7506593905030312</t>
  </si>
  <si>
    <t>Achat par carte de débit AXA - Bancontact - le 12-02-2021 à 11:41
chez MARCEL SCHAMP MA - MARCINELLE avec carte numéro 7506593905030312</t>
  </si>
  <si>
    <t>Achat par carte de débit AXA - Bancontact - le 12-02-2021 à 12:38
chez PATISSERIE DUMON - NAMUR avec carte numéro 7506593905030312</t>
  </si>
  <si>
    <t>Q8 109168 NAMUR</t>
  </si>
  <si>
    <t>NAMUR-BOUG</t>
  </si>
  <si>
    <t>Achat par carte de débit AXA - Bancontact - le 12-02-2021 à 12:43
chez Q8 109168 NAMUR - NAMUR-BOUG avec carte numéro 7506593905030312</t>
  </si>
  <si>
    <t>BE93732627087267</t>
  </si>
  <si>
    <t>Ets PIERSON et fils</t>
  </si>
  <si>
    <t>Facture 202100011</t>
  </si>
  <si>
    <t>Virement en euros vers le compte BE93 7326 2708 7267 (BIC: CREGBEBB) de
Ets PIERSON et fils
Réf.banque donneuse d'ordre E191852714
Effectué via Homebanking le 13-02-2021 à 16:24</t>
  </si>
  <si>
    <t>Achat par carte de débit AXA - Bancontact - le 14-02-2021 à 08:49
chez HUYLENBROECK SER - WALCOURT avec carte numéro 7506593905030312</t>
  </si>
  <si>
    <t>Achat par carte de débit AXA - Bancontact - le 14-02-2021 à 14:29
chez HERMAND OLIVIER - DINANT avec carte numéro 7506593905030312</t>
  </si>
  <si>
    <t>Achat par carte de débit AXA - Bancontact - le 15-02-2021 à 09:50
chez Amazon Mrktplc - Luxembourg avec carte numéro 7506593905030312
Communication 4B13XPF AMAZON PAYMENTS EUROPE</t>
  </si>
  <si>
    <t>Liquidation du compte</t>
  </si>
  <si>
    <t>Achat par carte de débit AXA - Bancontact - le 16-02-2021 à 15:51
chez Black Coffee - Fontaine l avec carte numéro 7506593905030312</t>
  </si>
  <si>
    <t>Abo LE VIF:2247733</t>
  </si>
  <si>
    <t>FACTURE No 15688150</t>
  </si>
  <si>
    <t>Transfert cte epargne</t>
  </si>
  <si>
    <t>Virement en euros vers le compte BE51 7555 2890 3162 (BIC: AXABBE22) de
Goblet Christian
Effectué via Homebanking le 17-02-2021 à 09:13</t>
  </si>
  <si>
    <t>Transfert cpte epargne</t>
  </si>
  <si>
    <t>Virement en euros vers le compte BE51 7555 2890 3162 (BIC: AXABBE22) de
Goblet Christian
Effectué via Homebanking le 17-02-2021 à 09:14</t>
  </si>
  <si>
    <t>Achat par carte de débit AXA - Maestro
de 9,10 EUR le 17-02-2021 à 11:37
(1 EUR = 1,000000 EUR et frais étrangers 0,00 EUR)
à ABBAYE DE MAREDSOUS    DENEE avec carte numéro 7506593905030312</t>
  </si>
  <si>
    <t>Achat par carte de débit AXA - Maestro
de 4,90 EUR le 17-02-2021 à 13:21
(1 EUR = 1,000000 EUR et frais étrangers 0,00 EUR)
à ABBAYE DE MAREDSOUS    DENEE avec carte numéro 7506593905030312</t>
  </si>
  <si>
    <t>CBM SHOP</t>
  </si>
  <si>
    <t>Achat par carte de débit AXA - Bancontact - le 18-02-2021 à 16:37
chez CBM SHOP - GERPINNES avec carte numéro 7506593905030312</t>
  </si>
  <si>
    <t>Achat par carte de débit AXA - Bancontact - le 18-02-2021 à 16:46
chez HUBO PHILIPPEVIL - PHILIPPEVI avec carte numéro 7506593905030312</t>
  </si>
  <si>
    <t>/B/ PENSION 02/2021                NISS:49122809185 - PID:00290102049</t>
  </si>
  <si>
    <t>Virement en euros du compte BE44 0011 3066 5645 (BIC: GEBABEBB) de
S.F.P.
TOUR DU MIDI BE 1060 BRUXELLES
Réf.donneur d'ordre 49122809185 02/2021 00000290102049 Réf.banque donneuse d'ordre 9221048BGE5GESCT</t>
  </si>
  <si>
    <t>Achat par carte de débit AXA - Bancontact - le 19-02-2021 à 14:30
chez Q8 106243 WALCOU - WALCOURT avec carte numéro 7506593905030312
60,04 litre diesel à 1,28 EUR</t>
  </si>
  <si>
    <t>Achat par carte de débit AXA - Bancontact - le 19-02-2021 à 15:20
chez DI 4144 BULTIA - GERPINNES avec carte numéro 7506593905030312</t>
  </si>
  <si>
    <t>Achat par carte de débit AXA - Bancontact - le 19-02-2021 à 15:26
chez LECTURES ET LOIS - NALINNES avec carte numéro 7506593905030312</t>
  </si>
  <si>
    <t>Achat par carte de débit AXA - Bancontact - le 19-02-2021 à 16:00
chez MR. BRICOLAGE WA - WALCOURT avec carte numéro 7506593905030312</t>
  </si>
  <si>
    <t>Virement en euros vers le compte BE06 0960 1782 8722 (BIC: GKCCBEBB) de
Tecteo - VOO
Rue Jean Jaures 46 BE 4430 ANS
Réf.banque donneuse d'ordre E192180399
Effectué via Homebanking le 20-02-2021 à 12:03</t>
  </si>
  <si>
    <t>Achat par carte de débit AXA - Bancontact - le 21-02-2021 à 08:34
chez HUYLENBROECK SER - WALCOURT avec carte numéro 7506593905030312</t>
  </si>
  <si>
    <t>Hotel Du Commerc</t>
  </si>
  <si>
    <t>Houffalize</t>
  </si>
  <si>
    <t>Achat par carte de débit AXA - Maestro
de 8,00 EUR le 21-02-2021 à 15:22
(1 EUR = 1,000000 EUR et frais étrangers 0,00 EUR)
à Hotel Du Commerce      Houffalize avec carte numéro 7506593905030312</t>
  </si>
  <si>
    <t>Achat par carte de débit AXA - Maestro
de 3,20 EUR le 19-02-2021 à 15:28
(1 EUR = 1,000000 EUR et frais étrangers 0,00 EUR)
à Chocolat Champagne     BRUXELLES avec carte numéro 7506593905030312</t>
  </si>
  <si>
    <t>BE40220004261063</t>
  </si>
  <si>
    <t>Mediafin NV</t>
  </si>
  <si>
    <t>PI00006740</t>
  </si>
  <si>
    <t>Domiciliation européenne récurrente (Core) pour
Mediafin NV
Identification du créancier: BE11ZZZ0404800301
Référence du mandat: MEDIAFINFR67</t>
  </si>
  <si>
    <t>PHILIPPART SPRL</t>
  </si>
  <si>
    <t>HOUFFALIZE</t>
  </si>
  <si>
    <t>Achat par carte de débit AXA - Bancontact - le 23-02-2021 à 13:46
chez PHILIPPART SPRL - HOUFFALIZE avec carte numéro 7506593905030312</t>
  </si>
  <si>
    <t>Achat par carte de débit AXA - Maestro
de 102,50 EUR le 23-02-2021 à 10:36
(1 EUR = 1,000000 EUR et frais étrangers 0,00 EUR)
à Hotel Du Commerce      Houffalize avec carte numéro 7506593905030312</t>
  </si>
  <si>
    <t>Achat par carte de débit AXA - Bancontact - le 24-02-2021 à 09:22
chez Hubo Belgi? NV - WOMMELGEM avec carte numéro 7506593905030312</t>
  </si>
  <si>
    <t>Virement en euros vers le compte BE09 7000 2177 7857 (BIC: AXABBE22) de
AXA BELGIUM
BD DU SOUVERAIN 25 BE 1170 BRUXELLES
Effectué via Homebanking le 24-02-2021 à 14:57</t>
  </si>
  <si>
    <t>Achat par carte de débit AXA - Bancontact - le 25-02-2021 à 09:57
chez HUBO PHILIPPEVIL - PHILIPPEVI avec carte numéro 7506593905030312</t>
  </si>
  <si>
    <t>Achat par carte de débit AXA - Bancontact - le 26-02-2021 à 12:13
chez PARKING BEFFROI - NAMUR avec carte numéro 7506593905030312</t>
  </si>
  <si>
    <t>PATISSERIE DUMONT</t>
  </si>
  <si>
    <t>Achat par carte de débit AXA - Bancontact - le 26-02-2021 à 12:11
chez PATISSERIE DUMONT - NAMUR avec carte numéro 7506593905030312</t>
  </si>
  <si>
    <t>ESPACE CHASSART</t>
  </si>
  <si>
    <t>WAGNELEE</t>
  </si>
  <si>
    <t>Achat par carte de débit AXA - Bancontact - le 26-02-2021 à 13:53
chez ESPACE CHASSART - WAGNELEE avec carte numéro 7506593905030312</t>
  </si>
  <si>
    <t>Achat par carte de débit AXA - Bancontact - le 28-02-2021 à 09:11
chez HUYLENBROECK SER - WALCOURT avec carte numéro 7506593905030312</t>
  </si>
  <si>
    <t>de MCS</t>
  </si>
  <si>
    <t>boiler</t>
  </si>
  <si>
    <t>divers (vin, hôtel, …)</t>
  </si>
  <si>
    <t>épargne</t>
  </si>
  <si>
    <t>Taxe Mondeo</t>
  </si>
  <si>
    <t>Taxe Fiesta</t>
  </si>
  <si>
    <t>Taupes</t>
  </si>
  <si>
    <t>Sodexho</t>
  </si>
  <si>
    <t>KINE</t>
  </si>
  <si>
    <t>/B/ PENSION 02/2021343 30534213 5050868</t>
  </si>
  <si>
    <t>Virement en euros du compte BE20 0910 1214 7156 (BIC: GKCCBEBB) de
ETHIAS SA
RUE DES CROISIERS 24 BE 4000 LIEGE
Réf.donneur d'ordre Z87V101263023003 Réf.banque donneuse d'ordre 0801I1Q051014</t>
  </si>
  <si>
    <t>3498 OKAY BEAUMO</t>
  </si>
  <si>
    <t>BEAUMONT</t>
  </si>
  <si>
    <t>Achat par carte de débit AXA - Bancontact - le 02-02-2021 à 17:39
chez 3498 OKAY BEAUMO - BEAUMONT avec carte numéro 7506593903010016</t>
  </si>
  <si>
    <t>/C/ 40 PREST KINE               14/12/20BASE REMBOURSEMENT  500,00 EUR</t>
  </si>
  <si>
    <t>540529 050 55 222640020221/018</t>
  </si>
  <si>
    <t>Virement en euros du compte BE60 7965 5030 0970 (BIC: GKCCBEBB) de
MUTUALITE CHRETIENNE DE LA
PROVINCE DE NAMUR BE 5000  NAMUR
Réf.donneur d'ordre 20210202021447000-43912226400202018 Réf.banque donneuse d'ordre 0801J23040831</t>
  </si>
  <si>
    <t>Achat par carte de débit AXA - Bancontact - le 05-02-2021 à 10:30
chez 7148 COLRUYT WAL - CHASTRES avec carte numéro 7506593903010016</t>
  </si>
  <si>
    <t>Achat par carte de débit AXA - Bancontact - le 05-02-2021 à 10:45
chez RENMANS 0488 WAL - WALCOURT avec carte numéro 7506593903010016</t>
  </si>
  <si>
    <t>Achat par carte de débit AXA - Bancontact - le 05-02-2021 à 12:04
chez MARCEL SCHAMP SA - MARCINELLE avec carte numéro 7506593903010016</t>
  </si>
  <si>
    <t>Wereldautomobiel</t>
  </si>
  <si>
    <t>Brussel</t>
  </si>
  <si>
    <t>Achat par carte de débit AXA - Bancontact - le 06-02-2021 à 17:20
chez Wereldautomobiel - Brussel avec carte numéro 7506593903010016</t>
  </si>
  <si>
    <t>Achat par carte de débit AXA - Bancontact - le 09-02-2021 à 16:48
chez Q8 108203 GERPIN - GERPINNES avec carte numéro 7506593903010016
8,02 litre diesel à 1,32 EUR</t>
  </si>
  <si>
    <t>Achat par carte de débit AXA - Bancontact - le 09-02-2021 à 17:10
chez ETABLISSEMENTS S - CHATELET avec carte numéro 7506593903010016</t>
  </si>
  <si>
    <t>Achat par carte de débit AXA - Bancontact - le 09-02-2021 à 17:41
chez Q8 106243 WALCOU - WALCOURT avec carte numéro 7506593903010016
37,28 litre normal sans plomb à 1,23 EUR</t>
  </si>
  <si>
    <t>LIQUIDATION MICRO CONSTRUCT SERVICES SELON AG</t>
  </si>
  <si>
    <t>Achat par carte de débit AXA - Bancontact - le 12-02-2021 à 10:20
chez 7148 COLRUYT WAL - CHASTRES avec carte numéro 7506593903010016</t>
  </si>
  <si>
    <t>Achat par carte de débit AXA - Bancontact - le 12-02-2021 à 10:32
chez PHARMACIE DE GRO - Walcourt avec carte numéro 7506593903010016</t>
  </si>
  <si>
    <t>Achat par carte de débit AXA - Bancontact - le 12-02-2021 à 12:07
chez 7198 BIO-PLANET - MARCINELLE avec carte numéro 7506593903010016</t>
  </si>
  <si>
    <t>Achat par carte de débit AXA - Bancontact - le 12-02-2021 à 17:06
chez AVEVE CHASTRES - CASTILLON avec carte numéro 7506593903010016</t>
  </si>
  <si>
    <t>Achat par carte de débit AXA - Bancontact - le 13-02-2021 à 14:29
chez 7148 COLRUYT WAL - CHASTRES avec carte numéro 7506593903010016</t>
  </si>
  <si>
    <t>Transfert SANTANDER Vision+</t>
  </si>
  <si>
    <t>Virement en euros vers le compte BE44 1766 1260 9045 (BIC: BSCHBEBBRET) de
GOBLET-GRIMARD
Réf.banque donneuse d'ordre E191916686
Effectué via Homebanking le 15-02-2021 à 10:07</t>
  </si>
  <si>
    <t>Achat par carte de débit AXA - Bancontact - le 15-02-2021 à 15:33
chez PHARMACIE DE GRO - Walcourt avec carte numéro 7506593903010016</t>
  </si>
  <si>
    <t>Achat par carte de débit AXA - Maestro
de 21,05 EUR le 15-02-2021 à 15:22
(1 EUR = 1,000000 EUR et frais étrangers 0,00 EUR)
à MARKET WALCOURT        0000100010001 avec carte numéro 7506593903010016</t>
  </si>
  <si>
    <t>Transfert vers SANTANDER Vision</t>
  </si>
  <si>
    <t>Virement en euros vers le compte BE02 1764 8556 7640 (BIC: BSCHBEBBRET) de
GOBLET-GRIMARD
Réf.banque donneuse d'ordre E192025558
Effectué via Homebanking le 17-02-2021 à 09:11</t>
  </si>
  <si>
    <t>Virement en euros vers le compte BE74 7955 6816 9607 (BIC: GKCCBEBB) de
Grand Hopital charleroi
Avenue du centenaire 73 BE 6061 Montignies sur sambre
Réf.banque donneuse d'ordre E192029854
Effectué via Mobile (App AXA Banque pour smartphone) le 17-02-2021 à 10:14</t>
  </si>
  <si>
    <t>Virement en euros vers le compte BE74 7955 6816 9607 (BIC: GKCCBEBB) de
Grand Hopital charleroi
Avenue du centenaire 73 BE 6061 Montignies sur sambre
Réf.banque donneuse d'ordre E192030066
Effectué via Mobile (App AXA Banque pour smartphone) le 17-02-2021 à 10:16</t>
  </si>
  <si>
    <t>Achat par carte de débit AXA - Bancontact - le 18-02-2021 à 18:05
chez 7148 COLRUYT WAL - CHASTRES avec carte numéro 7506593903010016</t>
  </si>
  <si>
    <t>/B/ PENSION 02/2021                NISS:54052905055 - PID:00291401560</t>
  </si>
  <si>
    <t>Virement en euros du compte BE44 0011 3066 5645 (BIC: GEBABEBB) de
S.F.P.
TOUR DU MIDI BE 1060 BRUXELLES
Réf.donneur d'ordre 54052905055 02/2021 00000291401560 Réf.banque donneuse d'ordre 4321048BGHKDLSCT</t>
  </si>
  <si>
    <t>Achat par carte de débit AXA - Bancontact - le 24-02-2021 à 16:05
chez KREFEL 105 COUIL - COUILLET avec carte numéro 7506593903010016</t>
  </si>
  <si>
    <t>Achat par carte de débit AXA - Bancontact - le 25-02-2021 à 18:21
chez RENMANS 0488 WAL - WALCOURT avec carte numéro 7506593903010016</t>
  </si>
  <si>
    <t>Achat par carte de débit AXA - Bancontact - le 26-02-2021 à 10:04
chez 7148 COLRUYT WAL - CHASTRES avec carte numéro 7506593903010016</t>
  </si>
  <si>
    <t>Achat par carte de débit AXA - Bancontact - le 26-02-2021 à 11:35
chez MARCEL SCHAMP SA - MARCINELLE avec carte numéro 7506593903010016</t>
  </si>
  <si>
    <t>pour le beau cache pot</t>
  </si>
  <si>
    <t>Virement en euros vers le compte BE64 3770 3432 0152 (BIC: BBRUBEBB) de
Goblet christelle
Réf.banque donneuse d'ordre E192584096
Effectué via Mobile (App AXA Banque pour smartphone) le 27-02-2021 à 18:59</t>
  </si>
  <si>
    <t>MCS</t>
  </si>
  <si>
    <t>Epargne</t>
  </si>
  <si>
    <t>Infiltration</t>
  </si>
  <si>
    <t>Mutuelle</t>
  </si>
  <si>
    <t>PHARMACIE RENARD</t>
  </si>
  <si>
    <t>Achat par carte de débit AXA - Bancontact - le 01-03-2021 à 14:34
chez PHARMACIE RENARD - NALINNES avec carte numéro 7506593905030312</t>
  </si>
  <si>
    <t>BE26360038433729</t>
  </si>
  <si>
    <t>FIFTY-ONE INTERNATIONAL</t>
  </si>
  <si>
    <t>Porchetta 2021 Christian et Francoise</t>
  </si>
  <si>
    <t>Virement en euros vers le compte BE26 3600 3843 3729 (BIC: BBRUBEBB) de
FIFTY-ONE INTERNATIONAL
CLUB HAM-SUR-HEURE BE
Réf.banque donneuse d'ordre E192755145
Effectué via Homebanking le 01-03-2021 à 18:31</t>
  </si>
  <si>
    <t>VISA    REF 052</t>
  </si>
  <si>
    <t>Achat par carte de débit AXA - Bancontact - le 02-03-2021 à 15:52
chez BOULANGERIE PATI - CINEY avec carte numéro 7506593905030312</t>
  </si>
  <si>
    <t>BE42679200349254</t>
  </si>
  <si>
    <t>Service Feferal FINANCES</t>
  </si>
  <si>
    <t>Virement en euros vers le compte BE42 6792 0034 9254 (BIC: PCHQBEBB) de
Service Feferal FINANCES
Réf.banque donneuse d'ordre E192838485
Effectué via Homebanking le 02-03-2021 à 17:56</t>
  </si>
  <si>
    <t>2021 / 5</t>
  </si>
  <si>
    <t>Achat par carte de débit AXA - Bancontact - le 02-03-2021 à 18:10
chez NATIONALE LOTERI - BRUSSEL avec carte numéro 7506593905030312</t>
  </si>
  <si>
    <t>Achat par carte de débit AXA - Bancontact - le 03-03-2021 à 13:13
chez DUMONT GLACIER - NAMUR avec carte numéro 7506593905030312</t>
  </si>
  <si>
    <t>Achat par carte de débit AXA - Bancontact - le 03-03-2021 à 13:40
chez Au Sucr' et Sale - NAMUR avec carte numéro 7506593905030312</t>
  </si>
  <si>
    <t>Achat par carte de débit AXA - Bancontact - le 03-03-2021 à 13:56
chez ORLY - NAMUR avec carte numéro 7506593905030312</t>
  </si>
  <si>
    <t>Retrait d'espèces par carte de débit AXA - Bancontact - le 04-03-2021 à 09:06
chez ING WALCOURT - WALCOURT avec carte numéro 7506593905030312</t>
  </si>
  <si>
    <t>Virement en euros avec date d'exécution souhaitée vers le compte BE44 3100 0765 8945 (BIC: BBRUBEBB) de
GROUPE S - C.A.S.I.  asbl
Réf.banque donneuse d'ordre E191235827
via Homebanking le 03-02-2021 à 09:50</t>
  </si>
  <si>
    <t>Virement en euros vers le compte BE36 0970 0965 9681 (BIC: GKCCBEBB) de
INASEP
RUE DES VIAUX 1 B BE 5100 NANINNE
Réf.banque donneuse d'ordre E193077832
Effectué via Homebanking le 05-03-2021 à 14:49</t>
  </si>
  <si>
    <t>Achat par carte de débit AXA - Bancontact - le 05-03-2021 à 16:39
chez LECTURES ET LOIS - NALINNES avec carte numéro 7506593905030312</t>
  </si>
  <si>
    <t>AU CHAUPAIN</t>
  </si>
  <si>
    <t>Achat par carte de débit AXA - Bancontact - le 07-03-2021 à 09:01
chez AU CHAUPAIN - WALCOURT avec carte numéro 7506593905030312</t>
  </si>
  <si>
    <t>ESSO FRAIRE</t>
  </si>
  <si>
    <t>Achat par carte de débit AXA - Bancontact - le 07-03-2021 à 10:18
chez ESSO FRAIRE - FRAIRE avec carte numéro 7506593905030312
57,59 litre diesel à 1,35 EUR</t>
  </si>
  <si>
    <t>Achat par carte de débit AXA - Bancontact - le 07-03-2021 à 15:08
chez BOULANGERIE PATI - CINEY avec carte numéro 7506593905030312</t>
  </si>
  <si>
    <t>Achat par carte de débit AXA - Maestro
de 2,90 EUR le 05-03-2021 à 16:42
(1 EUR = 1,000000 EUR et frais étrangers 0,00 EUR)
à Chocolat Champagne     BRUXELLES avec carte numéro 7506593905030312</t>
  </si>
  <si>
    <t>Achat par carte de débit AXA - Bancontact - le 08-03-2021 à 10:48
chez HUBO PHILIPPEVIL - PHILIPPEVI avec carte numéro 7506593905030312</t>
  </si>
  <si>
    <t>/C/MED.GENER. 100-1-210304-8948214-67                N.REF.:0000010503</t>
  </si>
  <si>
    <t>Virement en euros du compte BE60 7965 5030 0970 (BIC: GKCCBEBB) de
MUTUALITE CHRETIENNE DE LA
PROVINCE DE NAMUR BE 5000  NAMUR
Réf.donneur d'ordre 20210305220412000-32730000010503001 Réf.banque donneuse d'ordre 0801H38024621</t>
  </si>
  <si>
    <t>Achat par carte de débit AXA - Bancontact - le 09-03-2021 à 14:46
chez DUMONT GLACIER - NAMUR avec carte numéro 7506593905030312</t>
  </si>
  <si>
    <t>2021 / 6</t>
  </si>
  <si>
    <t>Achat par carte de débit AXA - Bancontact - le 11-03-2021 à 17:58
chez NATIONALE LOTERI - BRUSSEL avec carte numéro 7506593905030312</t>
  </si>
  <si>
    <t>BE26876021126129</t>
  </si>
  <si>
    <t>ME DYNAMIC 30.000</t>
  </si>
  <si>
    <t>Transfert compte eparghne ME DIRECT DYNAMIC 30.000</t>
  </si>
  <si>
    <t>Virement en euros vers le compte BE26 8760 2112 6129 (BIC: MBWMBEBB) de
ME DYNAMIC 30.000
Réf.banque donneuse d'ordre E193486714
Effectué via Homebanking le 12-03-2021 à 10:10</t>
  </si>
  <si>
    <t>NELLA MASTRONARDI</t>
  </si>
  <si>
    <t>Achat par carte de débit AXA - Bancontact - le 12-03-2021 à 13:46
chez NELLA MASTRONARDI - GERPINNES avec carte numéro 7506593905030312</t>
  </si>
  <si>
    <t>Achat par carte de débit AXA - Bancontact - le 14-03-2021 à 08:15
chez AU CHAUPAIN - WALCOURT avec carte numéro 7506593905030312</t>
  </si>
  <si>
    <t>Achat par carte de débit AXA - Bancontact - le 14-03-2021 à 11:16
chez DUMONT GLACIER - NAMUR avec carte numéro 7506593905030312</t>
  </si>
  <si>
    <t>Achat par carte de débit AXA - Bancontact - le 14-03-2021 à 14:00
chez Au Sucr' et Sale - NAMUR avec carte numéro 7506593905030312</t>
  </si>
  <si>
    <t>Achat par carte de débit AXA - Bancontact - le 14-03-2021 à 14:15
chez Au Sucr' et Sale - NAMUR avec carte numéro 7506593905030312</t>
  </si>
  <si>
    <t>Achat par carte de débit AXA - Maestro
de 8,00 EUR le 12-03-2021 à 14:09
(1 EUR = 1,000000 EUR et frais étrangers 0,00 EUR)
à MARKET WALCOURT        0000100010001 avec carte numéro 7506593905030312</t>
  </si>
  <si>
    <t>FACTURE No 15806663</t>
  </si>
  <si>
    <t>Achat par carte de débit AXA - Bancontact - le 17-03-2021 à 11:10
chez Black Coffee - Fontaine l avec carte numéro 7506593905030312</t>
  </si>
  <si>
    <t>Achat par carte de débit AXA - Bancontact - le 18-03-2021 à 11:18
chez HOPITAL ST-JOSEP - CHARLEROI avec carte numéro 7506593905030312</t>
  </si>
  <si>
    <t>Achat par carte de débit AXA - Bancontact - le 18-03-2021 à 11:33
chez Black Coffee - Fontaine l avec carte numéro 7506593905030312</t>
  </si>
  <si>
    <t>Achat par carte de débit AXA - Maestro
de 3,20 EUR le 17-03-2021 à 10:54
(1 EUR = 1,000000 EUR et frais étrangers 0,00 EUR)
à RIVE GAUCHE            ANTWERPEN avec carte numéro 7506593905030312</t>
  </si>
  <si>
    <t>/C/SPECIALISTE 100-P-210316-3439871-87               N.REF.:0000011703</t>
  </si>
  <si>
    <t>Virement en euros du compte BE60 7965 5030 0970 (BIC: GKCCBEBB) de
MUTUALITE CHRETIENNE DE LA
PROVINCE DE NAMUR BE 5000  NAMUR
Réf.donneur d'ordre 20210317232126000-17950000011703001 Réf.banque donneuse d'ordre 0801J3I016419</t>
  </si>
  <si>
    <t>Achat par carte de débit AXA - Bancontact - le 19-03-2021 à 12:00
chez LECTURES ET LOIS - NALINNES avec carte numéro 7506593905030312</t>
  </si>
  <si>
    <t>Achat par carte de débit AXA - Bancontact - le 19-03-2021 à 12:21
chez TRAFIC GRP GERPI - GERPINNES avec carte numéro 7506593905030312</t>
  </si>
  <si>
    <t>Achat par carte de débit AXA - Bancontact - le 20-03-2021 à 08:15
chez AU CHAUPAIN - WALCOURT avec carte numéro 7506593905030312</t>
  </si>
  <si>
    <t>Achat par carte de débit AXA - Bancontact - le 21-03-2021 à 08:48
chez AU CHAUPAIN - WALCOURT avec carte numéro 7506593905030312</t>
  </si>
  <si>
    <t>Achat par carte de débit AXA - Bancontact - le 21-03-2021 à 08:51
chez Q8 106243 WALCOU - WALCOURT avec carte numéro 7506593905030312
60,71 litre diesel à 1,32 EUR</t>
  </si>
  <si>
    <t>Virement en euros vers le compte BE06 0960 1782 8722 (BIC: GKCCBEBB) de
Tecteo - VOO
Rue Jean Jaures 46 BE 4430 ANS
Réf.banque donneuse d'ordre E194072323
Effectué via Homebanking le 24-03-2021 à 09:25</t>
  </si>
  <si>
    <t>/B/ PENSION 03/2021                NISS:49122809185 - PID:00292859666</t>
  </si>
  <si>
    <t>Virement en euros du compte BE44 0011 3066 5645 (BIC: GEBABEBB) de
S.F.P.
TOUR DU MIDI BE 1060 BRUXELLES
Réf.donneur d'ordre 49122809185 03/2021 00000292859666 Réf.banque donneuse d'ordre 8121081BX2ORNSCT</t>
  </si>
  <si>
    <t>Achat par carte de débit AXA - Bancontact - le 24-03-2021 à 12:43
chez DUMONT GLACIER - NAMUR avec carte numéro 7506593905030312</t>
  </si>
  <si>
    <t>Achat par carte de débit AXA - Bancontact - le 24-03-2021 à 13:41
chez PATISSERIE DUMONT - NAMUR avec carte numéro 7506593905030312</t>
  </si>
  <si>
    <t>PI00015441</t>
  </si>
  <si>
    <t>ING COUILLET LOV</t>
  </si>
  <si>
    <t>Retrait d'espèces par carte de débit AXA - Bancontact - le 26-03-2021 à 09:37
chez ING COUILLET LOV - CHARLEROI avec carte numéro 7506593905030312</t>
  </si>
  <si>
    <t>Achat par carte de débit AXA - Bancontact - le 26-03-2021 à 13:48
chez NATIONALE LOTERI - BRUSSEL avec carte numéro 7506593905030312</t>
  </si>
  <si>
    <t>Achat par carte de débit AXA - Bancontact - le 28-03-2021 à 08:50
chez AU CHAUPAIN - WALCOURT avec carte numéro 7506593905030312</t>
  </si>
  <si>
    <t>VIEUX MOULIN COM</t>
  </si>
  <si>
    <t>Achat par carte de débit AXA - Bancontact - le 29-03-2021 à 14:14
chez VIEUX MOULIN COM - BOUILLON avec carte numéro 7506593905030312</t>
  </si>
  <si>
    <t>Panoramahotel</t>
  </si>
  <si>
    <t>Bouillon</t>
  </si>
  <si>
    <t>Achat par carte de débit AXA - Maestro
de 241,00 EUR le 29-03-2021 à 10:36
(1 EUR = 1,000000 EUR et frais étrangers 0,00 EUR)
à Panoramahotel          Bouillon avec carte numéro 7506593905030312</t>
  </si>
  <si>
    <t>Virement en euros vers le compte BE87 7965 5011 9094 (BIC: GKCCBEBB) de
MC PROVINCE DE NAMUR
RUE DES TANNERIES 55 BE 5000 NAMUR
Réf.banque donneuse d'ordre E194374184
Effectué via Homebanking le 30-03-2021 à 09:52</t>
  </si>
  <si>
    <t>VISA    REF 080</t>
  </si>
  <si>
    <t>Virement en euros vers le compte BE74 7955 6816 9607 (BIC: GKCCBEBB) de
GRAND HOPITAL DE CHARLEROI
Réf.banque donneuse d'ordre E194439523
Effectué via Homebanking le 31-03-2021 à 09:26</t>
  </si>
  <si>
    <t>BE04310080863431</t>
  </si>
  <si>
    <t>M JACQUES ROSMAN</t>
  </si>
  <si>
    <t>Remboursement Lingerie Orly</t>
  </si>
  <si>
    <t>Virement en euros du compte BE04 3100 8086 3431 (BIC: BBRUBEBB) de
M JACQUES ROSMAN
RUE DES HAYETTES 90 BE 5000        NAMUR
Réf.banque donneuse d'ordre OVI/M/0107/HA6301615371572376233986</t>
  </si>
  <si>
    <t>Vers épargne (25.000)</t>
  </si>
  <si>
    <t>25.000 vers épargne</t>
  </si>
  <si>
    <t>/B/ PENSION 03/2021343 30534213 5050868</t>
  </si>
  <si>
    <t>Virement en euros du compte BE20 0910 1214 7156 (BIC: GKCCBEBB) de
ETHIAS SA
RUE DES CROISIERS 24 BE 4000 LIEGE
Réf.donneur d'ordre Z87V102233022030 Réf.banque donneuse d'ordre 0801H2N153946</t>
  </si>
  <si>
    <t>Achat par carte de débit AXA - Bancontact - le 01-03-2021 à 18:32
chez Q8 106243 WALCOU - WALCOURT avec carte numéro 7506593903010016
37,68 litre normal sans plomb à 1,28 EUR</t>
  </si>
  <si>
    <t>Achat par carte de débit AXA - Bancontact - le 03-03-2021 à 10:25
chez 7148 COLRUYT WAL - CHASTRES avec carte numéro 7506593903010016</t>
  </si>
  <si>
    <t>Achat par carte de débit AXA - Bancontact - le 03-03-2021 à 11:42
chez DI 4144 BULTIA - GERPINNES avec carte numéro 7506593903010016</t>
  </si>
  <si>
    <t>Achat par carte de débit AXA - Bancontact - le 03-03-2021 à 11:52
chez MARCEL SCHAMP SA - MARCINELLE avec carte numéro 7506593903010016</t>
  </si>
  <si>
    <t>Achat par carte de débit AXA - Maestro
de 143,96 EUR le 03-03-2021 à 17:24
(1 EUR = 1,000000 EUR et frais étrangers 0,00 EUR)
à BE 097 COUILLET M      COUILLET avec carte numéro 7506593903010016</t>
  </si>
  <si>
    <t>Achat par carte de débit AXA - Bancontact - le 06-03-2021 à 16:46
chez RENMANS 0488 WAL - WALCOURT avec carte numéro 7506593903010016</t>
  </si>
  <si>
    <t>Achat par carte de débit AXA - Bancontact - le 06-03-2021 à 16:47
chez RENMANS 0488 WAL - WALCOURT avec carte numéro 7506593903010016</t>
  </si>
  <si>
    <t>Achat par carte de débit AXA - Bancontact - le 06-03-2021 à 17:19
chez MR. BRICOLAGE WA - WALCOURT avec carte numéro 7506593903010016</t>
  </si>
  <si>
    <t>Achat par carte de débit AXA - Bancontact - le 08-03-2021 à 16:17
chez HOPITAL IMTR - LOVERVAL avec carte numéro 7506593903010016</t>
  </si>
  <si>
    <t>Achat par carte de débit AXA - Bancontact - le 09-03-2021 à 09:52
chez AVEVE CHASTRES - CASTILLON avec carte numéro 7506593903010016</t>
  </si>
  <si>
    <t>Virement en euros vers le compte BE74 7955 6816 9607 (BIC: GKCCBEBB) de
Grand Hopital charleroi
Avenue du centenaire 73 BE 6061 Montignies sur sambre
Réf.banque donneuse d'ordre E193321744
Effectué via Mobile (App AXA Banque pour smartphone) le 09-03-2021 à 18:38</t>
  </si>
  <si>
    <t>Achat par carte de débit AXA - Bancontact - le 10-03-2021 à 14:55
chez MARCEL SCHAMP SA - MARCINELLE avec carte numéro 7506593903010016</t>
  </si>
  <si>
    <t>Achat par carte de débit AXA - Bancontact - le 10-03-2021 à 17:12
chez MAKRO LODELINSAR - LODELINSAR avec carte numéro 7506593903010016</t>
  </si>
  <si>
    <t>BE17876021115621</t>
  </si>
  <si>
    <t>ME DIRECT EPARGNE</t>
  </si>
  <si>
    <t>Transfert compte eparghne ME DIRECT</t>
  </si>
  <si>
    <t>Virement en euros vers le compte BE17 8760 2111 5621 (BIC: MBWMBEBB) de
ME DIRECT EPARGNE
Réf.banque donneuse d'ordre E193423958
Effectué via Homebanking le 11-03-2021 à 10:11</t>
  </si>
  <si>
    <t>Achat par carte de débit AXA - Bancontact - le 11-03-2021 à 18:29
chez 7148 COLRUYT WAL - CHASTRES avec carte numéro 7506593903010016</t>
  </si>
  <si>
    <t>LIBERT JARDINS E</t>
  </si>
  <si>
    <t>Achat par carte de débit AXA - Bancontact - le 12-03-2021 à 11:58
chez LIBERT JARDINS E - GOSSELIES avec carte numéro 7506593903010016</t>
  </si>
  <si>
    <t>FTS Lange (Jardi</t>
  </si>
  <si>
    <t>Achat par carte de débit AXA - Bancontact - le 12-03-2021 à 12:00
chez FTS Lange (Jardi - JUMET avec carte numéro 7506593903010016</t>
  </si>
  <si>
    <t>Virement instantané en euros du compte BE68 3600 8900 0334 (BIC: BBRUBEBBXXX) de
MME MARGUERITE JADIN
RUE CALLEWAERT 40 BE 6020        DAMPREMY
Réf.donneur d'ordre NOTPROVIDED Réf.banque donneuse d'ordre OVI/I/0113/Ue8RTYiqLfUzy2Kblz159916
Effectué le 12-03-2021 à 14:32</t>
  </si>
  <si>
    <t>Achat par carte de débit AXA - Bancontact - le 12-03-2021 à 16:56
chez AVEVE CHASTRES - CASTILLON avec carte numéro 7506593903010016</t>
  </si>
  <si>
    <t>Achat par carte de débit AXA - Bancontact - le 12-03-2021 à 17:04
chez Q8 106243 WALCOU - WALCOURT avec carte numéro 7506593903010016
20,54 litre normal sans plomb à 1,30 EUR</t>
  </si>
  <si>
    <t>Virement en euros vers le compte BE26 8760 2112 6129 (BIC: MBWMBEBB) de
ME DYNAMIC 30.000
Réf.banque donneuse d'ordre E193533510
Effectué via Homebanking le 13-03-2021 à 09:49</t>
  </si>
  <si>
    <t>Achat par carte de débit AXA - Bancontact - le 15-03-2021 à 14:47
chez PHARMACIE DE GRO - Walcourt avec carte numéro 7506593903010016</t>
  </si>
  <si>
    <t>Achat par carte de débit AXA - Bancontact - le 15-03-2021 à 15:19
chez 7148 COLRUYT WAL - CHASTRES avec carte numéro 7506593903010016</t>
  </si>
  <si>
    <t>Achat par carte de débit AXA - Maestro
de 24,84 EUR le 15-03-2021 à 15:38
(1 EUR = 1,000000 EUR et frais étrangers 0,00 EUR)
à MARKET WALCOURT        0000100010001 avec carte numéro 7506593903010016</t>
  </si>
  <si>
    <t>Achat par carte de débit AXA - Bancontact - le 18-03-2021 à 16:52
chez 7148 COLRUYT WAL - CHASTRES avec carte numéro 7506593903010016</t>
  </si>
  <si>
    <t>/C/SPECIALISTE 100-P-210316-7374206-05               N.REF.:0000011703</t>
  </si>
  <si>
    <t>Virement en euros du compte BE60 7965 5030 0970 (BIC: GKCCBEBB) de
MUTUALITE CHRETIENNE DE LA
PROVINCE DE NAMUR BE 5000  NAMUR
Réf.donneur d'ordre 20210317232126000-11960000011703001 Réf.banque donneuse d'ordre 0801J3I015820</t>
  </si>
  <si>
    <t>/C/SPECIALISTE 100-P-210316-6912691-16               N.REF.:0000011703</t>
  </si>
  <si>
    <t>004 540529 050 55</t>
  </si>
  <si>
    <t>Virement en euros du compte BE60 7965 5030 0970 (BIC: GKCCBEBB) de
MUTUALITE CHRETIENNE DE LA
PROVINCE DE NAMUR BE 5000  NAMUR
Réf.donneur d'ordre 20210317232126000-34400000011703004 Réf.banque donneuse d'ordre 0801J3I018064</t>
  </si>
  <si>
    <t>/C/SPECIALISTE 100-P-210316-4533451-89               N.REF.:0000011703</t>
  </si>
  <si>
    <t>002 540529 050 55</t>
  </si>
  <si>
    <t>Virement en euros du compte BE60 7965 5030 0970 (BIC: GKCCBEBB) de
MUTUALITE CHRETIENNE DE LA
PROVINCE DE NAMUR BE 5000  NAMUR
Réf.donneur d'ordre 20210317232126000-30200000011703002 Réf.banque donneuse d'ordre 0801J3I017644</t>
  </si>
  <si>
    <t>/C/SPECIALISTE 100-P-210316-6266655-00               N.REF.:0000011703</t>
  </si>
  <si>
    <t>003 540529 050 55</t>
  </si>
  <si>
    <t>Virement en euros du compte BE60 7965 5030 0970 (BIC: GKCCBEBB) de
MUTUALITE CHRETIENNE DE LA
PROVINCE DE NAMUR BE 5000  NAMUR
Réf.donneur d'ordre 20210317232126000-33150000011703003 Réf.banque donneuse d'ordre 0801J3I017939</t>
  </si>
  <si>
    <t>/C/DENTISTE 100-P-210316-1565517-64N.REF.:0000011703005 540529 050 55</t>
  </si>
  <si>
    <t>Virement en euros du compte BE60 7965 5030 0970 (BIC: GKCCBEBB) de
MUTUALITE CHRETIENNE DE LA
PROVINCE DE NAMUR BE 5000  NAMUR
Réf.donneur d'ordre 20210317232126000-35020000011703005 Réf.banque donneuse d'ordre 0801J3I018126</t>
  </si>
  <si>
    <t>Achat par carte de débit AXA - Bancontact - le 19-03-2021 à 10:31
chez PEPINIERE RAUNET - HAM-SUR-HE avec carte numéro 7506593903010016</t>
  </si>
  <si>
    <t>PARFUMEX</t>
  </si>
  <si>
    <t>Achat par carte de débit AXA - Bancontact - le 19-03-2021 à 11:03
chez PARFUMEX - COUILLET avec carte numéro 7506593903010016</t>
  </si>
  <si>
    <t>Achat par carte de débit AXA - Bancontact - le 19-03-2021 à 11:58
chez INNO 117 CHARLER - CHARLEROI avec carte numéro 7506593903010016</t>
  </si>
  <si>
    <t>Achat par carte de débit AXA - Bancontact - le 19-03-2021 à 17:16
chez AVEVE CHASTRES - CASTILLON avec carte numéro 7506593903010016</t>
  </si>
  <si>
    <t>Virement en euros vers le compte BE26 8760 2112 6129 (BIC: MBWMBEBB) de
ME DYNAMIC 30.000
Réf.banque donneuse d'ordre E193894520
Effectué via Homebanking le 20-03-2021 à 09:55</t>
  </si>
  <si>
    <t>Achat par carte de débit AXA - Maestro
de 1,70 EUR le 19-03-2021 à 12:05
(1 EUR = 1,000000 EUR et frais étrangers 0,00 EUR)
à Q PARK INNO CENTRE     CHARLEROI avec carte numéro 7506593903010016</t>
  </si>
  <si>
    <t>Virement en euros inexéc.</t>
  </si>
  <si>
    <t>Grimard Francoise - Goblet Christian</t>
  </si>
  <si>
    <t>Virement en euros du compte BE26 8760 2112 6129 (BIC: MBWMBEBB) de
Grimard Francoise - Goblet Christian
1025 Rue du Pont FR
Votre virement a été refusé pour une raison indéterminée</t>
  </si>
  <si>
    <t>/B/ PENSION 03/2021                NISS:54052905055 - PID:00294149650</t>
  </si>
  <si>
    <t>Virement en euros du compte BE44 0011 3066 5645 (BIC: GEBABEBB) de
S.F.P.
TOUR DU MIDI BE 1060 BRUXELLES
Réf.donneur d'ordre 54052905055 03/2021 00000294149650 Réf.banque donneuse d'ordre 7421081BX43B4SCT</t>
  </si>
  <si>
    <t>Achat par carte de débit AXA - Bancontact - le 24-03-2021 à 10:29
chez PEPINIERE RAUNET - HAM-SUR-HE avec carte numéro 7506593903010016</t>
  </si>
  <si>
    <t>Achat par carte de débit AXA - Bancontact - le 25-03-2021 à 14:54
chez ACCUEIL HOSPITAL - CHARLEROI avec carte numéro 7506593903010016</t>
  </si>
  <si>
    <t>Achat par carte de débit AXA - Bancontact - le 25-03-2021 à 14:56
chez HOPITAL ST-JOSEP - CHARLEROI avec carte numéro 7506593903010016</t>
  </si>
  <si>
    <t>Achat par carte de débit AXA - Bancontact - le 25-03-2021 à 17:51
chez 7148 COLRUYT WAL - CHASTRES avec carte numéro 7506593903010016</t>
  </si>
  <si>
    <t>134 - 2150135683 - Avantage-MC - GRIMARD - FRANCOISE,</t>
  </si>
  <si>
    <t>Virement en euros du compte BE34 7765 9554 0590 (BIC: GKCCBEBB) de
societe mutualiste
solimut BE -
Réf.donneur d'ordre 35605657 Réf.banque donneuse d'ordre 0801G3P009767</t>
  </si>
  <si>
    <t>Achat par carte de débit AXA - Bancontact - le 26-03-2021 à 09:32
chez PHARMACIE DE GRO - Walcourt avec carte numéro 7506593903010016</t>
  </si>
  <si>
    <t>Achat par carte de débit AXA - Bancontact - le 26-03-2021 à 10:42
chez C&amp;A 327 PHILIPPE - PHILIPPEVI avec carte numéro 7506593903010016</t>
  </si>
  <si>
    <t>4254 COLRUYT GER</t>
  </si>
  <si>
    <t>Achat par carte de débit AXA - Bancontact - le 26-03-2021 à 11:02
chez 4254 COLRUYT GER - GERPINNES avec carte numéro 7506593903010016</t>
  </si>
  <si>
    <t>Achat par carte de débit AXA - Bancontact - le 26-03-2021 à 12:11
chez LUXUS COUILLET - COUILLET avec carte numéro 7506593903010016</t>
  </si>
  <si>
    <t>Achat par carte de débit AXA - Bancontact - le 30-03-2021 à 17:53
chez 7148 COLRUYT WAL - CHASTRES avec carte numéro 7506593903010016</t>
  </si>
  <si>
    <t xml:space="preserve"> Transfert 5.000 vers épargne</t>
  </si>
  <si>
    <t>Reprise 5.000 sur épargne AXA</t>
  </si>
  <si>
    <t>2021 / 7</t>
  </si>
  <si>
    <t>Achat par carte de débit AXA - Bancontact - le 02-04-2021 à 14:48
chez MARKET WALCOURT - WALCOURT avec carte numéro 7506593905030312</t>
  </si>
  <si>
    <t>Achat par carte de débit AXA - Bancontact - le 05-04-2021 à 14:46
chez DUMONT GLACIER - NAMUR avec carte numéro 7506593905030312</t>
  </si>
  <si>
    <t>Achat par carte de débit AXA - Bancontact - le 05-04-2021 à 18:26
chez Q8 106243 WALCOU - WALCOURT avec carte numéro 7506593905030312
63,02 litre diesel à 1,30 EUR</t>
  </si>
  <si>
    <t>Achat par carte de débit AXA - Maestro
de 6,00 EUR le 02-04-2021 à 13:47
(1 EUR = 1,000000 EUR et frais étrangers 0,00 EUR)
à Chocolat Champagne     BRUXELLES avec carte numéro 7506593905030312</t>
  </si>
  <si>
    <t>Achat par carte de débit AXA - Bancontact - le 08-04-2021 à 14:50
chez DI 4144 BULTIA - GERPINNES avec carte numéro 7506593905030312</t>
  </si>
  <si>
    <t>World Coffee s</t>
  </si>
  <si>
    <t>Chatelet</t>
  </si>
  <si>
    <t>Achat par carte de débit AXA - Bancontact - le 09-04-2021 à 11:14
chez World Coffee s - Chatelet avec carte numéro 7506593905030312</t>
  </si>
  <si>
    <t>Achat par carte de débit AXA - Bancontact - le 09-04-2021 à 11:51
chez DECATHLON 207 CH - CHATELINEA avec carte numéro 7506593905030312</t>
  </si>
  <si>
    <t>Achat par carte de débit AXA - Bancontact - le 09-04-2021 à 11:53
chez DECATHLON 207 CH - CHATELINEA avec carte numéro 7506593905030312</t>
  </si>
  <si>
    <t>Achat par carte de débit AXA - Bancontact - le 11-04-2021 à 08:42
chez AU CHAUPAIN - WALCOURT avec carte numéro 7506593905030312</t>
  </si>
  <si>
    <t>BRUXELLES MUSEES</t>
  </si>
  <si>
    <t>Achat par carte de débit AXA - Bancontact - le 11-04-2021 à 12:40
chez BRUXELLES MUSEES - BRUXELLES avec carte numéro 7506593905030312</t>
  </si>
  <si>
    <t>Achat par carte de débit AXA - Bancontact - le 12-04-2021 à 10:14
chez SANTE ET PREVOYA - BOUGE avec carte numéro 7506593905030312</t>
  </si>
  <si>
    <t>Achat par carte de débit AXA - Bancontact - le 12-04-2021 à 10:31
chez Au Sucr' et Sale - NAMUR avec carte numéro 7506593905030312</t>
  </si>
  <si>
    <t>Achat par carte de débit AXA - Bancontact - le 12-04-2021 à 10:40
chez PARKING BEFFROI - NAMUR avec carte numéro 7506593905030312</t>
  </si>
  <si>
    <t>Achat par carte de débit AXA - Bancontact - le 12-04-2021 à 11:40
chez MARCEL SCHAMP SA - MARCINELLE avec carte numéro 7506593905030312</t>
  </si>
  <si>
    <t>Achat par carte de débit AXA - Bancontact - le 12-04-2021 à 15:55
chez PATISSERIE DUMONT - NAMUR avec carte numéro 7506593905030312</t>
  </si>
  <si>
    <t>Achat par carte de débit AXA - Bancontact - le 13-04-2021 à 09:37
chez PHARMACIE DE GRO - Walcourt avec carte numéro 7506593905030312</t>
  </si>
  <si>
    <t>Achat par carte de débit AXA - Bancontact - le 13-04-2021 à 09:52
chez PHARMACIE DE GRO - Walcourt avec carte numéro 7506593905030312</t>
  </si>
  <si>
    <t>Achat par carte de débit AXA - Bancontact - le 14-04-2021 à 09:59
chez 7148 COLRUYT WAL - CHASTRES avec carte numéro 7506593905030312</t>
  </si>
  <si>
    <t>BOULANGERIE VANDER CAM</t>
  </si>
  <si>
    <t>Achat par carte de débit AXA - Bancontact - le 14-04-2021 à 15:38
chez BOULANGERIE VANDER CAM - CINEY avec carte numéro 7506593905030312</t>
  </si>
  <si>
    <t>Achat par carte de débit AXA - Bancontact - le 15-04-2021 à 11:40
chez Q8 106243 WALCOU - WALCOURT avec carte numéro 7506593905030312
59,64 litre diesel à 1,30 EUR</t>
  </si>
  <si>
    <t>WU YU'E</t>
  </si>
  <si>
    <t>MONT-SUR-M</t>
  </si>
  <si>
    <t>Achat par carte de débit AXA - Bancontact - le 15-04-2021 à 18:24
chez WU YU'E - MONT-SUR-M avec carte numéro 7506593905030312</t>
  </si>
  <si>
    <t>FACTURE No 15943020</t>
  </si>
  <si>
    <t>Achat par carte de débit AXA - Maestro
de 10,40 EUR le 15-04-2021 à 12:45
(1 EUR = 1,000000 EUR et frais étrangers 0,00 EUR)
à MAGASIN L'ABBAYE       DENEE avec carte numéro 7506593905030312</t>
  </si>
  <si>
    <t>Achat par carte de débit AXA - Maestro
de 7,90 EUR le 15-04-2021 à 13:11
(1 EUR = 1,000000 EUR et frais étrangers 0,00 EUR)
à ABBAYE DE MAREDSOUS    DENEE avec carte numéro 7506593905030312</t>
  </si>
  <si>
    <t>Achat par carte de débit AXA - Bancontact - le 18-04-2021 à 08:38
chez AU CHAUPAIN - WALCOURT avec carte numéro 7506593905030312</t>
  </si>
  <si>
    <t>Boulangerie Le P</t>
  </si>
  <si>
    <t>Achat par carte de débit AXA - Maestro
de 3,10 EUR le 16-04-2021 à 11:53
(1 EUR = 1,000000 EUR et frais étrangers 0,00 EUR)
à Boulangerie Le Petit P Charleroi avec carte numéro 7506593905030312</t>
  </si>
  <si>
    <t>2021 / 8</t>
  </si>
  <si>
    <t>FLORENNES</t>
  </si>
  <si>
    <t>Achat par carte de débit AXA - Bancontact - le 20-04-2021 à 09:53
chez CENTRE MEDICAL - FLORENNES avec carte numéro 7506593905030312</t>
  </si>
  <si>
    <t>Achat par carte de débit AXA - Maestro
de 2,90 EUR le 20-04-2021 à 14:15
(1 EUR = 1,000000 EUR et frais étrangers 0,00 EUR)
à Chocolat Champagne     BRUXELLES avec carte numéro 7506593905030312</t>
  </si>
  <si>
    <t>BE45000000008989</t>
  </si>
  <si>
    <t>FONDATION CONTRE LE CANCER</t>
  </si>
  <si>
    <t>FCC113/79008412/942</t>
  </si>
  <si>
    <t>Virement en euros vers le compte BE45 0000 0000 8989 (BIC: BPOTBEB1) de
FONDATION CONTRE LE CANCER
CHEE DE LOUVAIN 479 BE 1030 BRUXELLES
Réf.banque donneuse d'ordre E195732235
Effectué via Homebanking le 21-04-2021 à 16:03</t>
  </si>
  <si>
    <t>Virement en euros vers le compte BE06 0960 1782 8722 (BIC: GKCCBEBB) de
Tecteo - VOO
Rue Jean Jaures 46 BE 4430 ANS
Réf.banque donneuse d'ordre E195732236
Effectué via Homebanking le 21-04-2021 à 16:02</t>
  </si>
  <si>
    <t>BE37371031210828</t>
  </si>
  <si>
    <t>LABORATOIRES REUNIS</t>
  </si>
  <si>
    <t>Virement en euros vers le compte BE37 3710 3121 0828 (BIC: BBRUBEBB) de
LABORATOIRES REUNIS
Réf.banque donneuse d'ordre E195815394
Effectué via Homebanking le 23-04-2021 à 09:56</t>
  </si>
  <si>
    <t>/B/ PENSION 04/2021                NISS:49122809185 - PID:00295607755</t>
  </si>
  <si>
    <t>Virement en euros du compte BE44 0011 3066 5645 (BIC: GEBABEBB) de
S.F.P.
TOUR DU MIDI BE 1060 BRUXELLES
Réf.donneur d'ordre 49122809185 04/2021 00000295607755 Réf.banque donneuse d'ordre 7721111CCPZ6BSCT</t>
  </si>
  <si>
    <t>Achat par carte de débit AXA - Bancontact - le 23-04-2021 à 12:43
chez BOULANGERIE VANDER CAM - CINEY avec carte numéro 7506593905030312</t>
  </si>
  <si>
    <t>Achat par carte de débit AXA - Bancontact - le 23-04-2021 à 14:34
chez DUMONT GLACIER - NAMUR avec carte numéro 7506593905030312</t>
  </si>
  <si>
    <t>NAD 42 BOUGE2</t>
  </si>
  <si>
    <t>Achat par carte de débit AXA - Bancontact - le 23-04-2021 à 14:52
chez NAD 42 BOUGE2 - BOUGE avec carte numéro 7506593905030312</t>
  </si>
  <si>
    <t>Achat par carte de débit AXA - Bancontact - le 24-04-2021 à 09:43
chez LECTURES ET LOIS - NALINNES avec carte numéro 7506593905030312</t>
  </si>
  <si>
    <t>Achat par carte de débit AXA - Bancontact - le 25-04-2021 à 08:00
chez AU CHAUPAIN - WALCOURT avec carte numéro 7506593905030312</t>
  </si>
  <si>
    <t>BOULANGERIE-PATISSERIE</t>
  </si>
  <si>
    <t>MARCHE-EN-FAM</t>
  </si>
  <si>
    <t>Achat par carte de débit AXA - Bancontact - le 25-04-2021 à 10:14
chez BOULANGERIE-PATISSERIE - MARCHE-EN-FAM avec carte numéro 7506593905030312</t>
  </si>
  <si>
    <t>VAL DE LA CASCAD</t>
  </si>
  <si>
    <t>COO</t>
  </si>
  <si>
    <t>Achat par carte de débit AXA - Maestro
de 224,20 EUR le 26-04-2021 à 10:36
(1 EUR = 1,000000 EUR et frais étrangers 0,00 EUR)
à VAL DE LA CASCADE      COO avec carte numéro 7506593905030312</t>
  </si>
  <si>
    <t>COMMUNE DE WALCOURT</t>
  </si>
  <si>
    <t>Achat par carte de débit AXA - Bancontact - le 30-04-2021 à 08:54
chez COMMUNE DE WALCOURT - WALCOURT avec carte numéro 7506593905030312</t>
  </si>
  <si>
    <t>Achat par carte de débit AXA - Bancontact - le 30-04-2021 à 10:48
chez MARKET WALCOURT - WALCOURT avec carte numéro 7506593905030312</t>
  </si>
  <si>
    <t>HUBO PHILIPPEVILLE</t>
  </si>
  <si>
    <t>PHILIPPEVILLE</t>
  </si>
  <si>
    <t>Achat par carte de débit AXA - Bancontact - le 30-04-2021 à 11:47
chez HUBO PHILIPPEVILLE - PHILIPPEVILLE avec carte numéro 7506593905030312</t>
  </si>
  <si>
    <t>Q8 106243 WALCOURT</t>
  </si>
  <si>
    <t>Achat par carte de débit AXA - Bancontact - le 30-04-2021 à 12:04
chez Q8 106243 WALCOURT - WALCOURT avec carte numéro 7506593905030312
61,18 litre diesel à 1,31 EUR</t>
  </si>
  <si>
    <t>Virement en euros vers le compte BE44 3100 0765 8945 (BIC: BBRUBEBB) de
GROUPE S - C.A.S.I.  asbl
Réf.banque donneuse d'ordre E196232040
Effectué via Homebanking le 30-04-2021 à 14:19</t>
  </si>
  <si>
    <t>Achat par carte de débit AXA - Maestro
de 8,08 EUR le 31-03-2021 à 09:07
(1 EUR = 1,000000 EUR et frais étrangers 0,00 EUR)
à MARKET WALCOURT        0000100010001 avec carte numéro 7506593903010016</t>
  </si>
  <si>
    <t>Achat par carte de débit AXA - Maestro
de 60,00 EUR le 31-03-2021 à 09:08
(1 EUR = 1,000000 EUR et frais étrangers 0,00 EUR)
à MARKET WALCOURT        0000100010001 avec carte numéro 7506593903010016</t>
  </si>
  <si>
    <t>/B/ PENSION 04/2021343 30534213 5050868</t>
  </si>
  <si>
    <t>Virement en euros du compte BE20 0910 1214 7156 (BIC: GKCCBEBB) de
ETHIAS SA
RUE DES CROISIERS 24 BE 4000 LIEGE
Réf.donneur d'ordre Z87V103263022352 Réf.banque donneuse d'ordre 0801H3Q054684</t>
  </si>
  <si>
    <t>Achat par carte de débit AXA - Bancontact - le 02-04-2021 à 09:11
chez PHARMACIE DE GRO - Walcourt avec carte numéro 7506593903010016</t>
  </si>
  <si>
    <t>Achat par carte de débit AXA - Bancontact - le 02-04-2021 à 10:14
chez 7148 COLRUYT WAL - CHASTRES avec carte numéro 7506593903010016</t>
  </si>
  <si>
    <t>Achat par carte de débit AXA - Bancontact - le 02-04-2021 à 10:40
chez AVEVE CHASTRES - CASTILLON avec carte numéro 7506593903010016</t>
  </si>
  <si>
    <t>Achat par carte de débit AXA - Bancontact - le 02-04-2021 à 11:48
chez AVA COUILLET - COUILLET avec carte numéro 7506593903010016</t>
  </si>
  <si>
    <t>Retrait d'espèces par carte de débit AXA - Bancontact - le 03-04-2021 à 10:25
chez ING WALCOURT - WALCOURT avec carte numéro 7506593903010016</t>
  </si>
  <si>
    <t>Achat par carte de débit AXA - Bancontact - le 06-04-2021 à 14:28
chez AVEVE CHASTRES - CASTILLON avec carte numéro 7506593903010016</t>
  </si>
  <si>
    <t>COLRUYT WALCOURT 7148</t>
  </si>
  <si>
    <t>Achat par carte de débit AXA - Bancontact - le 06-04-2021 à 18:07
chez COLRUYT WALCOURT 7148 - WALCOURT avec carte numéro 7506593903010016</t>
  </si>
  <si>
    <t>Achat par carte de débit AXA - Maestro
de 14,63 EUR le 06-04-2021 à 12:02
(1 EUR = 1,000000 EUR et frais étrangers 0,00 EUR)
à MARKET WALCOURT        0000100010001 avec carte numéro 7506593903010016</t>
  </si>
  <si>
    <t>Achat par carte de débit AXA - Maestro
de 30,33 EUR le 06-04-2021 à 12:03
(1 EUR = 1,000000 EUR et frais étrangers 0,00 EUR)
à MARKET WALCOURT        0000100010001 avec carte numéro 7506593903010016</t>
  </si>
  <si>
    <t>540529 050 55 - Cotisations du 01/04/2021 au 30/06/2021</t>
  </si>
  <si>
    <t>Achat par carte de débit AXA - Bancontact - le 08-04-2021 à 10:36
chez 7148 COLRUYT WAL - CHASTRES avec carte numéro 7506593903010016</t>
  </si>
  <si>
    <t>Achat par carte de débit AXA - Bancontact - le 08-04-2021 à 18:35
chez Q8 106243 WALCOU - WALCOURT avec carte numéro 7506593903010016
37,38 litre normal sans plomb à 1,32 EUR</t>
  </si>
  <si>
    <t>Achat par carte de débit AXA - Bancontact - le 10-04-2021 à 11:11
chez PHARMACIE DE GRO - Walcourt avec carte numéro 7506593903010016</t>
  </si>
  <si>
    <t>Achat par carte de débit AXA - Bancontact - le 10-04-2021 à 11:43
chez COLRUYT WALCOURT 7148 - WALCOURT avec carte numéro 7506593903010016</t>
  </si>
  <si>
    <t>Virement en euros avec date d'exécution souhaitée vers le compte BE17 8760 2111 5621 (BIC: MBWMBEBB) de
ME DIRECT EPARGNE
Réf.banque donneuse d'ordre E193423959
via Homebanking le 11-03-2021 à 10:12</t>
  </si>
  <si>
    <t>INDEMNITES DU 14.04.2021 POLICE : 269823241</t>
  </si>
  <si>
    <t>Virement en euros du compte BE54 3101 0027 0097 (BIC: BBRUBEBB) de
DKV BELGIUM NV
LOKSUMSTRAAT 25 BE 1000        BRUSSEL
Réf.donneur d'ordre 2021104269823241X000000000000001 Réf.banque donneuse d'ordre OVI/D/0701/08463151/00000283</t>
  </si>
  <si>
    <t>paques lise</t>
  </si>
  <si>
    <t>Virement en euros vers le compte BE73 3770 3663 9260 (BIC: BBRUBEBB) de
valery goblet
Réf.banque donneuse d'ordre E195469804
Effectué via Mobile (App AXA Banque pour smartphone) le 16-04-2021 à 10:01</t>
  </si>
  <si>
    <t>PEPINIERE RAUNET SPRL</t>
  </si>
  <si>
    <t>HAM-SUR-HEURE</t>
  </si>
  <si>
    <t>Achat par carte de débit AXA - Bancontact - le 21-04-2021 à 10:19
chez PEPINIERE RAUNET SPRL - HAM-SUR-HEURE avec carte numéro 7506593903010016</t>
  </si>
  <si>
    <t>Achat par carte de débit AXA - Bancontact - le 21-04-2021 à 10:27
chez NELLA MASTRONARDI - GERPINNES avec carte numéro 7506593903010016</t>
  </si>
  <si>
    <t>MARCINELLES</t>
  </si>
  <si>
    <t>Achat par carte de débit AXA - Bancontact - le 21-04-2021 à 10:32
chez MARCEL SCHAMP SA - MARCINELLES avec carte numéro 7506593903010016</t>
  </si>
  <si>
    <t>Achat par carte de débit AXA - Bancontact - le 22-04-2021 à 15:13
chez ALDI 57 WALCOURT - WALCOURT avec carte numéro 7506593903010016</t>
  </si>
  <si>
    <t>Achat par carte de débit AXA - Bancontact - le 22-04-2021 à 15:40
chez AVEVE CHASTRES - CASTILLON avec carte numéro 7506593903010016</t>
  </si>
  <si>
    <t>7148 COLRUYT WALCOURT</t>
  </si>
  <si>
    <t>Achat par carte de débit AXA - Bancontact - le 22-04-2021 à 16:36
chez 7148 COLRUYT WALCOURT - CHASTRES avec carte numéro 7506593903010016</t>
  </si>
  <si>
    <t>/B/ PENSION 04/2021                NISS:54052905055 - PID:00296859409</t>
  </si>
  <si>
    <t>Virement en euros du compte BE44 0011 3066 5645 (BIC: GEBABEBB) de
S.F.P.
TOUR DU MIDI BE 1060 BRUXELLES
Réf.donneur d'ordre 54052905055 04/2021 00000296859409 Réf.banque donneuse d'ordre 3421111CCW5G0SCT</t>
  </si>
  <si>
    <t>Achat par carte de débit AXA - Bancontact - le 23-04-2021 à 11:30
chez PEPINIERE RAUNET SPRL - HAM-SUR-HEURE avec carte numéro 7506593903010016</t>
  </si>
  <si>
    <t>BE76523140671495</t>
  </si>
  <si>
    <t>TRIODOS EPARGNE</t>
  </si>
  <si>
    <t>Transfert surt TRIODOS epargne</t>
  </si>
  <si>
    <t>Virement en euros vers le compte BE76 5231 4067 1495 (BIC: TRIOBEBB) de
TRIODOS EPARGNE
Réf.banque donneuse d'ordre E196085620
Effectué via Homebanking le 28-04-2021 à 14:40</t>
  </si>
  <si>
    <t>Reprise epargne</t>
  </si>
  <si>
    <t>Achat par carte de débit AXA - Bancontact - le 29-04-2021 à 10:21
chez 7148 COLRUYT WALCOURT - CHASTRES avec carte numéro 7506593903010016</t>
  </si>
  <si>
    <t>Trabnsfert epargne TRIODOS</t>
  </si>
  <si>
    <t>Virement en euros vers le compte BE76 5231 4067 1495 (BIC: TRIOBEBB) de
TRIODOS EPARGNE
Réf.banque donneuse d'ordre E196158450
Effectué via Homebanking le 29-04-2021 à 15:25</t>
  </si>
  <si>
    <t>Trabnsfert pour renvoi vers TRIODOS</t>
  </si>
  <si>
    <t>Achat par carte de débit AXA - Bancontact - le 29-04-2021 à 15:34
chez AVEVE CHASTRES - CASTILLON avec carte numéro 7506593903010016</t>
  </si>
  <si>
    <t>/B/ PENSION 05/2021343 30534213 5050868</t>
  </si>
  <si>
    <t>Virement en euros du compte BE20 0910 1214 7156 (BIC: GKCCBEBB) de
ETHIAS SA
RUE DES CROISIERS 24 BE 4000 LIEGE
Réf.donneur d'ordre Z87V104263022202 Réf.banque donneuse d'ordre 0801H4Q052452</t>
  </si>
  <si>
    <t>VANDEN BORRE 011 MONTI</t>
  </si>
  <si>
    <t>MONTIGNIES-SU</t>
  </si>
  <si>
    <t>Achat par carte de débit AXA - Bancontact - le 30-04-2021 à 11:32
chez VANDEN BORRE 011 MONTI - MONTIGNIES-SU avec carte numéro 7506593903010016</t>
  </si>
  <si>
    <t>Transfert vers TRIODOS epargne</t>
  </si>
  <si>
    <t>Virement en euros vers le compte BE76 5231 4067 1495 (BIC: TRIOBEBB) de
TRIODOS EPARGNE
Réf.banque donneuse d'ordre E196232039
Effectué via Homebanking le 30-04-2021 à 14:18</t>
  </si>
  <si>
    <t>JARDILAND JUMET</t>
  </si>
  <si>
    <t>Achat par carte de débit AXA - Bancontact - le 30-04-2021 à 15:25
chez JARDILAND JUMET - JUMET avec carte numéro 7506593903010016</t>
  </si>
  <si>
    <t xml:space="preserve"> Transfert vers épargne</t>
  </si>
  <si>
    <t>Reprise sur épargne</t>
  </si>
  <si>
    <t>Achat par carte de débit AXA - Bancontact - le 01-05-2021 à 10:45
chez MARCEL SCHAMP SA - MARCINELLES avec carte numéro 7506593905030312</t>
  </si>
  <si>
    <t>TARTES DE FRANCOISE GE</t>
  </si>
  <si>
    <t>Achat par carte de débit AXA - Bancontact - le 01-05-2021 à 10:54
chez TARTES DE FRANCOISE GE - GERPINNES avec carte numéro 7506593905030312</t>
  </si>
  <si>
    <t>Achat par carte de débit AXA - Bancontact - le 02-05-2021 à 14:11
chez HERMAND OLIVIER - DINANT avec carte numéro 7506593905030312</t>
  </si>
  <si>
    <t>VISA    REF 111</t>
  </si>
  <si>
    <t>DECATHLON 207 CHATELIN</t>
  </si>
  <si>
    <t>CHATELINEAU</t>
  </si>
  <si>
    <t>Achat par carte de débit AXA - Bancontact - le 03-05-2021 à 15:44
chez DECATHLON 207 CHATELIN - CHATELINEAU avec carte numéro 7506593905030312</t>
  </si>
  <si>
    <t>Achat par carte de débit AXA - Bancontact - le 04-05-2021 à 15:07
chez DUMONT GLACIER - NAMUR avec carte numéro 7506593905030312</t>
  </si>
  <si>
    <t>Virement en euros vers le compte BE74 7955 6816 9607 (BIC: GKCCBEBB) de
GRAND HOPITAL DE CHARLEROI
Réf.banque donneuse d'ordre E196594575
Effectué via Homebanking le 05-05-2021 à 10:09</t>
  </si>
  <si>
    <t>RENMANS 0488 WALCOURT</t>
  </si>
  <si>
    <t>Achat par carte de débit AXA - Bancontact - le 05-05-2021 à 10:37
chez RENMANS 0488 WALCOURT - WALCOURT avec carte numéro 7506593905030312</t>
  </si>
  <si>
    <t>2021 / 9</t>
  </si>
  <si>
    <t>Achat par carte de débit AXA - Maestro
de 7,00 EUR le 05-05-2021 à 11:21
(1 EUR = 1,000000 EUR et frais étrangers 0,00 EUR)
à MRS 178310 3278        WALCOURT avec carte numéro 7506593905030312</t>
  </si>
  <si>
    <t>MR. BRICOLAGE WALCOURT</t>
  </si>
  <si>
    <t>Achat par carte de débit AXA - Bancontact - le 07-05-2021 à 10:28
chez MR. BRICOLAGE WALCOURT - WALCOURT avec carte numéro 7506593905030312</t>
  </si>
  <si>
    <t>Achat par carte de débit AXA - Bancontact - le 07-05-2021 à 10:42
chez 7148 COLRUYT WALCOURT - CHASTRES avec carte numéro 7506593905030312</t>
  </si>
  <si>
    <t>Achat par carte de débit AXA - Bancontact - le 07-05-2021 à 15:40
chez BLACKSTAR - ERPION avec carte numéro 7506593905030312</t>
  </si>
  <si>
    <t>HUYLENBROECK SERGE M.</t>
  </si>
  <si>
    <t>Achat par carte de débit AXA - Bancontact - le 09-05-2021 à 08:24
chez HUYLENBROECK SERGE M. - WALCOURT avec carte numéro 7506593905030312</t>
  </si>
  <si>
    <t>PETITE ET GRANDE SOEUR</t>
  </si>
  <si>
    <t>HAN-SUR-LESSE</t>
  </si>
  <si>
    <t>Achat par carte de débit AXA - Bancontact - le 09-05-2021 à 14:15
chez PETITE ET GRANDE SOEUR - HAN-SUR-LESSE avec carte numéro 7506593905030312</t>
  </si>
  <si>
    <t>Virement en euros vers le compte BE74 7955 6816 9607 (BIC: GKCCBEBB) de
GRAND HOPITAL DE CHARLEROI
Réf.banque donneuse d'ordre E196982447
Effectué via Homebanking le 11-05-2021 à 14:25</t>
  </si>
  <si>
    <t>Achat par carte de débit AXA - Bancontact - le 13-05-2021 à 13:44
chez HERMAND OLIVIER - DINANT avec carte numéro 7506593905030312</t>
  </si>
  <si>
    <t>Achat par carte de débit AXA - Bancontact - le 14-05-2021 à 14:44
chez DECATHLON 207 CHATELIN - CHATELINEAU avec carte numéro 7506593905030312</t>
  </si>
  <si>
    <t>CORA SA CHATELINEAU</t>
  </si>
  <si>
    <t>Achat par carte de débit AXA - Bancontact - le 14-05-2021 à 15:09
chez CORA SA CHATELINEAU - Chatelet avec carte numéro 7506593905030312</t>
  </si>
  <si>
    <t>CERFONTAINE</t>
  </si>
  <si>
    <t>Achat par carte de débit AXA - Bancontact - le 14-05-2021 à 16:59
chez L'HEURE BLEUE - CERFONTAINE avec carte numéro 7506593905030312</t>
  </si>
  <si>
    <t>Achat par carte de débit AXA - Bancontact - le 15-05-2021 à 09:32
chez Q8 106243 WALCOURT - WALCOURT avec carte numéro 7506593905030312
59,00 litre diesel à 1,34 EUR</t>
  </si>
  <si>
    <t>Achat par carte de débit AXA - Bancontact - le 16-05-2021 à 07:47
chez HUYLENBROECK SERGE M. - WALCOURT avec carte numéro 7506593905030312</t>
  </si>
  <si>
    <t>Retrait d'espèces par carte de débit AXA - Bancontact - le 16-05-2021 à 07:51
chez WALCOURT - WALCOURT avec carte numéro 7506593905030312</t>
  </si>
  <si>
    <t>Achat par carte de débit AXA - Maestro
de 6,00 EUR le 13-05-2021 à 11:08
(1 EUR = 1,000000 EUR et frais étrangers 0,00 EUR)
à ABBAYE DE MAREDSOUS    DENEE avec carte numéro 7506593905030312</t>
  </si>
  <si>
    <t>Achat par carte de débit AXA - Maestro
de 11,20 EUR le 13-05-2021 à 12:44
(1 EUR = 1,000000 EUR et frais étrangers 0,00 EUR)
à ABBAYE DE MAREDSOUS    DENEE avec carte numéro 7506593905030312</t>
  </si>
  <si>
    <t>Achat par carte de débit AXA - Bancontact - le 17-05-2021 à 14:24
chez DUMONT GLACIER - NAMUR avec carte numéro 7506593905030312</t>
  </si>
  <si>
    <t>SANTE ET PREVOYANCE AS</t>
  </si>
  <si>
    <t>Achat par carte de débit AXA - Bancontact - le 17-05-2021 à 14:47
chez SANTE ET PREVOYANCE AS - BOUGE avec carte numéro 7506593905030312</t>
  </si>
  <si>
    <t>SANTE ET PREVOYANCE</t>
  </si>
  <si>
    <t>Achat par carte de débit AXA - Bancontact - le 17-05-2021 à 15:05
chez SANTE ET PREVOYANCE - BOUGE avec carte numéro 7506593905030312</t>
  </si>
  <si>
    <t>FACTURE No 16071430</t>
  </si>
  <si>
    <t>Achat par carte de débit AXA - Maestro
de 14,70 EUR le 17-05-2021 à 16:57
(1 EUR = 1,000000 EUR et frais étrangers 0,00 EUR)
à LEONIDAS GERPINNES     Gerpinnes avec carte numéro 7506593905030312</t>
  </si>
  <si>
    <t>HOPITAL SAINTE THERESE</t>
  </si>
  <si>
    <t>MONTIGNIES SU</t>
  </si>
  <si>
    <t>Achat par carte de débit AXA - Bancontact - le 19-05-2021 à 08:28
chez HOPITAL SAINTE THERESE - MONTIGNIES SU avec carte numéro 7506593905030312</t>
  </si>
  <si>
    <t>CBM Store</t>
  </si>
  <si>
    <t>Achat par carte de débit AXA - Bancontact - le 19-05-2021 à 14:33
chez CBM Store - GERPINNES avec carte numéro 7506593905030312</t>
  </si>
  <si>
    <t>MARTIN'S AGORA CITY RE</t>
  </si>
  <si>
    <t>LOUVAIN-LA-NE</t>
  </si>
  <si>
    <t>Achat par carte de débit AXA - Bancontact - le 19-05-2021 à 20:53
chez MARTIN'S AGORA CITY RE - LOUVAIN-LA-NE avec carte numéro 7506593905030312</t>
  </si>
  <si>
    <t>PARKING LLN</t>
  </si>
  <si>
    <t>LOUVAIN LA NE</t>
  </si>
  <si>
    <t>Achat par carte de débit AXA - Bancontact - le 19-05-2021 à 21:09
chez PARKING LLN - LOUVAIN LA NE avec carte numéro 7506593905030312</t>
  </si>
  <si>
    <t>/B/ PENSION 05/2021                NISS:49122809185 - PID:00298313149</t>
  </si>
  <si>
    <t>AMI:56,05 SOLID:31,58 PREC:91,52 PEC.VAC:198,29</t>
  </si>
  <si>
    <t>Virement en euros du compte BE44 0011 3066 5645 (BIC: GEBABEBB) de
S.F.P.
TOUR DU MIDI BE 1060 BRUXELLES
Réf.donneur d'ordre 49122809185 05/2021 00000298313149 Réf.banque donneuse d'ordre 0721139CMXNGLSCT</t>
  </si>
  <si>
    <t>BAIKRICH MURIELLE MME</t>
  </si>
  <si>
    <t>Achat par carte de débit AXA - Bancontact - le 21-05-2021 à 09:49
chez BAIKRICH MURIELLE MME - WALCOURT avec carte numéro 7506593905030312</t>
  </si>
  <si>
    <t>Achat par carte de débit AXA - Bancontact - le 21-05-2021 à 10:06
chez MARCEL SCHAMP SA - MARCINELLES avec carte numéro 7506593905030312</t>
  </si>
  <si>
    <t>Achat par carte de débit AXA - Bancontact - le 21-05-2021 à 10:09
chez LECTURES ET LOIS - NALINNES avec carte numéro 7506593905030312</t>
  </si>
  <si>
    <t>KREFEL 105 COUILLET</t>
  </si>
  <si>
    <t>Achat par carte de débit AXA - Bancontact - le 21-05-2021 à 11:07
chez KREFEL 105 COUILLET - COUILLET avec carte numéro 7506593905030312</t>
  </si>
  <si>
    <t>Virement en euros vers le compte BE06 0960 1782 8722 (BIC: GKCCBEBB) de
Tecteo - VOO
Rue Jean Jaures 46 BE 4430 ANS
Réf.banque donneuse d'ordre E197553072
Effectué via Homebanking le 22-05-2021 à 17:46</t>
  </si>
  <si>
    <t>2021 / 10</t>
  </si>
  <si>
    <t>Achat par carte de débit AXA - Bancontact - le 23-05-2021 à 08:15
chez HUYLENBROECK SERGE M. - WALCOURT avec carte numéro 7506593905030312</t>
  </si>
  <si>
    <t>Achat par carte de débit AXA - Maestro
de 5,49 EUR le 21-05-2021 à 10:21
(1 EUR = 1,000000 EUR et frais étrangers 0,00 EUR)
à CRF MKT GERPINNE       0000100010001 avec carte numéro 7506593905030312</t>
  </si>
  <si>
    <t>Achat par carte de débit AXA - Bancontact - le 26-05-2021 à 11:48
chez Q8 106243 WALCOURT - WALCOURT avec carte numéro 7506593905030312
61,42 litre diesel à 1,34 EUR</t>
  </si>
  <si>
    <t>Achat par carte de débit AXA - Maestro
de 11,00 EUR le 25-05-2021 à 17:12
(1 EUR = 1,000000 EUR et frais étrangers 0,00 EUR)
à Cafes Vanhove          CHARLEROI avec carte numéro 7506593905030312</t>
  </si>
  <si>
    <t>Achat par carte de débit AXA - Bancontact - le 27-05-2021 à 09:13
chez HUYLENBROECK SERGE M. - WALCOURT avec carte numéro 7506593905030312</t>
  </si>
  <si>
    <t>PHARMACIE DE GROOTE SP</t>
  </si>
  <si>
    <t>Achat par carte de débit AXA - Bancontact - le 27-05-2021 à 09:21
chez PHARMACIE DE GROOTE SP - Walcourt avec carte numéro 7506593905030312</t>
  </si>
  <si>
    <t>Achat par carte de débit AXA - Bancontact - le 27-05-2021 à 09:35
chez MR. BRICOLAGE WALCOURT - WALCOURT avec carte numéro 7506593905030312</t>
  </si>
  <si>
    <t>Achat par carte de débit AXA - Bancontact - le 27-05-2021 à 09:40
chez AVEVE CHASTRES - CASTILLON avec carte numéro 7506593905030312</t>
  </si>
  <si>
    <t>Achat par carte de débit AXA - Bancontact - le 27-05-2021 à 10:15
chez Drink Malpaix - Walcourt avec carte numéro 7506593905030312</t>
  </si>
  <si>
    <t>Cotisation Grenadiers 12 x 12 euros</t>
  </si>
  <si>
    <t>Virement en euros vers le compte BE72 0689 0148 7816 (BIC: GKCCBEBB) de
GRENADIERS 1er EMPIRE
Réf.banque donneuse d'ordre E197783282
Effectué via Homebanking le 27-05-2021 à 11:38</t>
  </si>
  <si>
    <t>PHILIPPIN MARINA</t>
  </si>
  <si>
    <t>Achat par carte de débit AXA - Bancontact - le 28-05-2021 à 11:44
chez PHILIPPIN MARINA - CHIMAY avec carte numéro 7506593905030312</t>
  </si>
  <si>
    <t>Achat par carte de débit AXA - Bancontact - le 28-05-2021 à 15:00
chez RENMANS 0488 WALCOURT - WALCOURT avec carte numéro 7506593905030312</t>
  </si>
  <si>
    <t>Achat par carte de débit AXA - Maestro
de 1,60 EUR le 27-05-2021 à 15:12
(1 EUR = 1,000000 EUR et frais étrangers 0,00 EUR)
à RIVE GAUCHE            ANTWERPEN avec carte numéro 7506593905030312</t>
  </si>
  <si>
    <t>Achat par carte de débit AXA - Bancontact - le 29-05-2021 à 15:48
chez HERMAND OLIVIER - DINANT avec carte numéro 7506593905030312</t>
  </si>
  <si>
    <t>Achat par carte de débit AXA - Bancontact - le 30-05-2021 à 07:49
chez HUYLENBROECK SERGE M. - WALCOURT avec carte numéro 7506593905030312</t>
  </si>
  <si>
    <t>VISA    REF 141</t>
  </si>
  <si>
    <t>Achat par carte de débit AXA - Maestro
de 12,14 EUR le 01-05-2021 à 11:32
(1 EUR = 1,000000 EUR et frais étrangers 0,00 EUR)
à MARKET WALCOURT        0000100010001 avec carte numéro 7506593903010016</t>
  </si>
  <si>
    <t>MAKRO LODELINSART WINK</t>
  </si>
  <si>
    <t>LODELINSART</t>
  </si>
  <si>
    <t>Achat par carte de débit AXA - Bancontact - le 03-05-2021 à 16:50
chez MAKRO LODELINSART WINK - LODELINSART avec carte numéro 7506593903010016</t>
  </si>
  <si>
    <t>Virement en euros vers le compte BE15 0017 7247 4330 (BIC: GEBABEBB) de
SODEXO TITRES SERVICES
Réf.banque donneuse d'ordre E196499800
Effectué via Mobile (App AXA Banque pour smartphone) le 04-05-2021 à 10:19</t>
  </si>
  <si>
    <t>Achat par carte de débit AXA - Bancontact - le 06-05-2021 à 10:49
chez PEPINIERE RAUNET SPRL - HAM-SUR-HEURE avec carte numéro 7506593903010016</t>
  </si>
  <si>
    <t>Achat par carte de débit AXA - Bancontact - le 06-05-2021 à 11:56
chez 7148 COLRUYT WALCOURT - CHASTRES avec carte numéro 7506593903010016</t>
  </si>
  <si>
    <t>Achat par carte de débit AXA - Bancontact - le 10-05-2021 à 10:04
chez AVEVE CHASTRES - CASTILLON avec carte numéro 7506593903010016</t>
  </si>
  <si>
    <t>Achat par carte de débit AXA - Bancontact - le 12-05-2021 à 09:40
chez PEPINIERE RAUNET SPRL - HAM-SUR-HEURE avec carte numéro 7506593903010016</t>
  </si>
  <si>
    <t>Achat par carte de débit AXA - Bancontact - le 12-05-2021 à 09:56
chez MARCEL SCHAMP SA - MARCINELLES avec carte numéro 7506593903010016</t>
  </si>
  <si>
    <t>Achat par carte de débit AXA - Bancontact - le 12-05-2021 à 10:06
chez DI 4144 BULTIA - GERPINNES avec carte numéro 7506593903010016</t>
  </si>
  <si>
    <t>Brunardi</t>
  </si>
  <si>
    <t>Berpinnes</t>
  </si>
  <si>
    <t>Achat par carte de débit AXA - Bancontact - le 12-05-2021 à 10:14
chez Brunardi - Berpinnes avec carte numéro 7506593903010016</t>
  </si>
  <si>
    <t>Achat par carte de débit AXA - Bancontact - le 14-05-2021 à 09:37
chez AVEVE CHASTRES - CASTILLON avec carte numéro 7506593903010016</t>
  </si>
  <si>
    <t>Achat par carte de débit AXA - Bancontact - le 14-05-2021 à 10:54
chez 7148 COLRUYT WALCOURT - CHASTRES avec carte numéro 7506593903010016</t>
  </si>
  <si>
    <t>Achat par carte de débit AXA - Bancontact - le 15-05-2021 à 15:32
chez AVEVE CHASTRES - CASTILLON avec carte numéro 7506593903010016</t>
  </si>
  <si>
    <t>Virement en euros avec date d'exécution souhaitée vers le compte BE17 8760 2111 5621 (BIC: MBWMBEBB) de
ME DIRECT EPARGNE
Réf.banque donneuse d'ordre E193423956
via Homebanking le 11-03-2021 à 10:12</t>
  </si>
  <si>
    <t>C&amp;A 327 PHILIPPEVILLE</t>
  </si>
  <si>
    <t>Achat par carte de débit AXA - Bancontact - le 17-05-2021 à 15:52
chez C&amp;A 327 PHILIPPEVILLE - PHILIPPEVILLE avec carte numéro 7506593903010016</t>
  </si>
  <si>
    <t>Achat par carte de débit AXA - Bancontact - le 17-05-2021 à 16:52
chez PHARMACIE DE GROOTE SP - Walcourt avec carte numéro 7506593903010016</t>
  </si>
  <si>
    <t>Achat par carte de débit AXA - Bancontact - le 20-05-2021 à 17:40
chez 7148 COLRUYT WALCOURT - CHASTRES avec carte numéro 7506593903010016</t>
  </si>
  <si>
    <t>/B/ PENSION 05/2021                NISS:54052905055 - PID:00299622236</t>
  </si>
  <si>
    <t>PREC:134,04 PEC.VAC:896,97         PLUS D INFOS:WWW.MYPENSION.BE</t>
  </si>
  <si>
    <t>Virement en euros du compte BE44 0011 3066 5645 (BIC: GEBABEBB) de
S.F.P.
TOUR DU MIDI BE 1060 BRUXELLES
Réf.donneur d'ordre 54052905055 05/2021 00000299622236 Réf.banque donneuse d'ordre 1121139CMZ1KPSCT</t>
  </si>
  <si>
    <t>Achat par carte de débit AXA - Bancontact - le 25-05-2021 à 11:07
chez Q8 106243 WALCOURT - WALCOURT avec carte numéro 7506593903010016
38,31 litre normal sans plomb à 1,34 EUR</t>
  </si>
  <si>
    <t>Achat par carte de débit AXA - Bancontact - le 25-05-2021 à 15:36
chez MAKRO LODELINSART WINK - LODELINSART avec carte numéro 7506593903010016</t>
  </si>
  <si>
    <t>soins infirmiers 04/2021</t>
  </si>
  <si>
    <t>Virement en euros vers le compte BE36 0688 9260 9181 (BIC: GKCCBEBB) de
Bolle Jean nicolas
Réf.banque donneuse d'ordre E197713950
Effectué via Mobile (App AXA Banque pour smartphone) le 26-05-2021 à 10:16</t>
  </si>
  <si>
    <t>Delwart  Nathalie</t>
  </si>
  <si>
    <t>soins infirmiers 04 /2021</t>
  </si>
  <si>
    <t>Virement en euros vers le compte BE22 8601 1841 4447 (BIC: NICABEBB) de
Delwart  Nathalie
Réf.banque donneuse d'ordre E197714276
Effectué via Mobile (App AXA Banque pour smartphone) le 26-05-2021 à 10:19</t>
  </si>
  <si>
    <t>BE04271035288531</t>
  </si>
  <si>
    <t>ASBL les amis des handicapes</t>
  </si>
  <si>
    <t>journal de l accueil Grimard francoise</t>
  </si>
  <si>
    <t>Virement en euros vers le compte BE04 2710 3528 8531 (BIC: GEBABEBB) de
ASBL les amis des handicapes
Réf.banque donneuse d'ordre E197714622
Effectué via Mobile (App AXA Banque pour smartphone) le 26-05-2021 à 10:22</t>
  </si>
  <si>
    <t>Achat par carte de débit AXA - Bancontact - le 27-05-2021 à 10:21
chez 7148 COLRUYT WALCOURT - CHASTRES avec carte numéro 7506593903010016</t>
  </si>
  <si>
    <t>DECATHLON CHARLEROI</t>
  </si>
  <si>
    <t>Achat par carte de débit AXA - Bancontact - le 27-05-2021 à 14:09
chez DECATHLON CHARLEROI - CHARLEROI avec carte numéro 7506593903010016</t>
  </si>
  <si>
    <t>Achat par carte de débit AXA - Bancontact - le 28-05-2021 à 10:59
chez MARCEL SCHAMP SA - MARCINELLES avec carte numéro 7506593903010016</t>
  </si>
  <si>
    <t>Achat par carte de débit AXA - Bancontact - le 28-05-2021 à 18:28
chez 7148 COLRUYT WALCOURT - CHASTRES avec carte numéro 7506593903010016</t>
  </si>
  <si>
    <t>- 5.000 vers MEDIRECT épargne</t>
  </si>
  <si>
    <t>BRASSERIE DU QUA</t>
  </si>
  <si>
    <t>GENVAL</t>
  </si>
  <si>
    <t>Achat par carte de débit AXA - Maestro
de 125,80 EUR le 31-05-2021 à 13:50
(1 EUR = 1,000000 EUR et frais étrangers 0,00 EUR)
à BRASSERIE DU QUAI SA   GENVAL avec carte numéro 7506593905030312</t>
  </si>
  <si>
    <t>NATIONALE LOTERIJ</t>
  </si>
  <si>
    <t>BRUSSEL</t>
  </si>
  <si>
    <t>Achat par carte de débit AXA - Bancontact - le 01-06-2021 à 09:03
chez NATIONALE LOTERIJ - BRUSSEL avec carte numéro 7506593905030312</t>
  </si>
  <si>
    <t>2021 / 11</t>
  </si>
  <si>
    <t>Achat par carte de débit AXA - Bancontact - le 01-06-2021 à 14:02
chez MR. BRICOLAGE WALCOURT - WALCOURT avec carte numéro 7506593905030312</t>
  </si>
  <si>
    <t>EL BOUSI ILHAM</t>
  </si>
  <si>
    <t>MONTIGNY-LE-T</t>
  </si>
  <si>
    <t>Achat par carte de débit AXA - Bancontact - le 02-06-2021 à 13:49
chez EL BOUSI ILHAM - MONTIGNY-LE-T avec carte numéro 7506593905030312</t>
  </si>
  <si>
    <t>Virement en euros vers le compte BE59 0882 4850 7426 (BIC: GKCCBEBB) de
ORDRE ARCHITECTES
Réf.banque donneuse d'ordre E198260237
Effectué via Homebanking le 03-06-2021 à 10:43</t>
  </si>
  <si>
    <t>Achat par carte de débit AXA - Bancontact - le 03-06-2021 à 16:56
chez MR. BRICOLAGE WALCOURT - WALCOURT avec carte numéro 7506593905030312</t>
  </si>
  <si>
    <t>BPOST Cerfontain</t>
  </si>
  <si>
    <t>Cerfontain</t>
  </si>
  <si>
    <t>Retrait d'espèces par carte de débit AXA - Bancontact - le 04-06-2021 à 10:35
chez BPOST Cerfontain - Cerfontain avec carte numéro 7506593905030312</t>
  </si>
  <si>
    <t>BE16126262540674</t>
  </si>
  <si>
    <t>Menuiserie GHISLAIN sprl</t>
  </si>
  <si>
    <t>Facture FA21045 du 03-06-2021</t>
  </si>
  <si>
    <t>Virement en euros vers le compte BE16 1262 6254 0674 (BIC: CPHBBE75) de
Menuiserie GHISLAIN sprl
Réf.banque donneuse d'ordre E198391397
Effectué via Homebanking le 05-06-2021 à 09:32</t>
  </si>
  <si>
    <t>Virement en euros vers le compte BE36 0970 0965 9681 (BIC: GKCCBEBB) de
INASEP
RUE DES VIAUX 1 B BE 5100 NANINNE
Réf.banque donneuse d'ordre E198391398
Effectué via Homebanking le 05-06-2021 à 09:33</t>
  </si>
  <si>
    <t>Achat par carte de débit AXA - Bancontact - le 06-06-2021 à 08:19
chez HUYLENBROECK SERGE M. - WALCOURT avec carte numéro 7506593905030312</t>
  </si>
  <si>
    <t>Australian Home</t>
  </si>
  <si>
    <t>Bruxelles</t>
  </si>
  <si>
    <t>Achat par carte de débit AXA - Maestro
de 7,00 EUR le 06-06-2021 à 14:43
(1 EUR = 1,000000 EUR et frais étrangers 0,00 EUR)
à Australian Home Made I Bruxelles avec carte numéro 7506593905030312</t>
  </si>
  <si>
    <t>KIOSK RADIO</t>
  </si>
  <si>
    <t>FOREST</t>
  </si>
  <si>
    <t>Achat par carte de débit AXA - Maestro
de 6,00 EUR le 06-06-2021 à 15:41
(1 EUR = 1,000000 EUR et frais étrangers 0,00 EUR)
à KIOSK RADIO            FOREST avec carte numéro 7506593905030312</t>
  </si>
  <si>
    <t>GATSU GATSU</t>
  </si>
  <si>
    <t>Achat par carte de débit AXA - Maestro
de 21,20 EUR le 06-06-2021 à 13:30
(1 EUR = 1,000000 EUR et frais étrangers 0,00 EUR)
à GATSU GATSU            BRUXELLES avec carte numéro 7506593905030312</t>
  </si>
  <si>
    <t>CENTER LITERIE</t>
  </si>
  <si>
    <t>Achat par carte de débit AXA - Bancontact - le 07-06-2021 à 15:17
chez CENTER LITERIE - GOSSELIES avec carte numéro 7506593905030312</t>
  </si>
  <si>
    <t>LE PARADIS DU SOMMEIL</t>
  </si>
  <si>
    <t>Achat par carte de débit AXA - Bancontact - le 07-06-2021 à 16:13
chez LE PARADIS DU SOMMEIL - Charleroi avec carte numéro 7506593905030312</t>
  </si>
  <si>
    <t>Achat par carte de débit AXA - Bancontact - le 11-06-2021 à 09:24
chez HUBO PHILIPPEVILLE - PHILIPPEVILLE avec carte numéro 7506593905030312</t>
  </si>
  <si>
    <t>Au Sucr  et Sale</t>
  </si>
  <si>
    <t>Achat par carte de débit AXA - Bancontact - le 11-06-2021 à 11:26
chez Au Sucr  et Sale - NAMUR avec carte numéro 7506593905030312</t>
  </si>
  <si>
    <t>Achat par carte de débit AXA - Bancontact - le 11-06-2021 à 12:24
chez DUMONT GLACIER - NAMUR avec carte numéro 7506593905030312</t>
  </si>
  <si>
    <t>Achat par carte de débit AXA - Bancontact - le 11-06-2021 à 13:27
chez PATISSERIE DUMONT - NAMUR avec carte numéro 7506593905030312</t>
  </si>
  <si>
    <t>LA CORNE D'ABONDANCE T</t>
  </si>
  <si>
    <t>Achat par carte de débit AXA - Bancontact - le 11-06-2021 à 15:03
chez LA CORNE D'ABONDANCE T - GERPINNES avec carte numéro 7506593905030312</t>
  </si>
  <si>
    <t>Achat par carte de débit AXA - Bancontact - le 11-06-2021 à 15:26
chez Q8 106243 WALCOURT - WALCOURT avec carte numéro 7506593905030312
63,33 litre diesel à 1,37 EUR</t>
  </si>
  <si>
    <t>Achat par carte de débit AXA - Bancontact - le 13-06-2021 à 08:29
chez HUYLENBROECK SERGE M. - WALCOURT avec carte numéro 7506593905030312</t>
  </si>
  <si>
    <t>THE KITCHEN</t>
  </si>
  <si>
    <t>BLANKENBER</t>
  </si>
  <si>
    <t>Achat par carte de débit AXA - Maestro
de 61,10 EUR le 14-06-2021 à 15:03
(1 EUR = 1,000000 EUR et frais étrangers 0,00 EUR)
à THE KITCHEN            BLANKENBERGE avec carte numéro 7506593905030312</t>
  </si>
  <si>
    <t>LA DENTELLIERE</t>
  </si>
  <si>
    <t>BRUGGE</t>
  </si>
  <si>
    <t>Achat par carte de débit AXA - Bancontact - le 15-06-2021 à 13:58
chez LA DENTELLIERE - BRUGGE avec carte numéro 7506593905030312</t>
  </si>
  <si>
    <t>FACTURE No 16199702</t>
  </si>
  <si>
    <t>Immo Ter Poel</t>
  </si>
  <si>
    <t>bruges</t>
  </si>
  <si>
    <t>Achat par carte de débit AXA - Maestro
de 38,00 EUR le 15-06-2021 à 09:53
(1 EUR = 1,000000 EUR et frais étrangers 0,00 EUR)
à Immo Ter Poel          bruges avec carte numéro 7506593905030312</t>
  </si>
  <si>
    <t>FCC114/18008412/909</t>
  </si>
  <si>
    <t>Virement en euros vers le compte BE45 0000 0000 8989 (BIC: BPOTBEB1) de
FONDATION CONTRE LE CANCER
CHEE DE LOUVAIN 479 BE 1030 BRUXELLES
Réf.banque donneuse d'ordre E199076350
Effectué via Homebanking le 16-06-2021 à 17:43</t>
  </si>
  <si>
    <t>Virement en euros vers le compte BE82 0682 4626 7768 (BIC: GKCCBEBB) de
AEDES  SA
route des canons, 3 BE 5000 NAMUR
Réf.banque donneuse d'ordre E199076352
Effectué via Homebanking le 16-06-2021 à 17:42</t>
  </si>
  <si>
    <t>Virement en euros vers le compte BE82 0682 4626 7768 (BIC: GKCCBEBB) de
AEDES  SA
route des canons, 3 BE 5000 NAMUR
Réf.banque donneuse d'ordre E199076353
Effectué via Homebanking le 16-06-2021 à 17:41</t>
  </si>
  <si>
    <t>2021 / 12</t>
  </si>
  <si>
    <t>La Caleche</t>
  </si>
  <si>
    <t>Achat par carte de débit AXA - Bancontact - le 19-06-2021 à 13:10
chez La Caleche - Durbuy avec carte numéro 7506593905030312</t>
  </si>
  <si>
    <t>COUILLET LOVERVA</t>
  </si>
  <si>
    <t>COUILLET -</t>
  </si>
  <si>
    <t>Retrait d'espèces par carte de débit AXA - Bancontact - le 20-06-2021 à 09:04
chez COUILLET LOVERVA - COUILLET - avec carte numéro 7506593905030312</t>
  </si>
  <si>
    <t>Achat par carte de débit AXA - Bancontact - le 21-06-2021 à 09:39
chez HUBO PHILIPPEVILLE - PHILIPPEVILLE avec carte numéro 7506593905030312</t>
  </si>
  <si>
    <t>Achat par carte de débit AXA - Bancontact - le 21-06-2021 à 10:15
chez Q8 106243 WALCOURT - WALCOURT avec carte numéro 7506593905030312
55,26 litre diesel à 1,37 EUR</t>
  </si>
  <si>
    <t>Achat par carte de débit AXA - Bancontact - le 21-06-2021 à 13:20
chez SANTE ET PREVOYANCE - BOUGE avec carte numéro 7506593905030312</t>
  </si>
  <si>
    <t>Achat par carte de débit AXA - Bancontact - le 21-06-2021 à 14:05
chez SANTE ET PREVOYANCE - BOUGE avec carte numéro 7506593905030312</t>
  </si>
  <si>
    <t>Achat par carte de débit AXA - Bancontact - le 21-06-2021 à 14:14
chez PATISSERIE DUMONT - NAMUR avec carte numéro 7506593905030312</t>
  </si>
  <si>
    <t>Virement en euros vers le compte BE06 0960 1782 8722 (BIC: GKCCBEBB) de
Tecteo - VOO
Rue Jean Jaures 46 BE 4430 ANS
Réf.banque donneuse d'ordre E199315392
Effectué via Homebanking le 21-06-2021 à 17:17</t>
  </si>
  <si>
    <t>BE10363026011804</t>
  </si>
  <si>
    <t>LCI FIDUCIAIRE</t>
  </si>
  <si>
    <t>MCS - depot bilan 2020</t>
  </si>
  <si>
    <t>Virement en euros vers le compte BE10 3630 2601 1804 (BIC: BBRUBEBB) de
LCI FIDUCIAIRE
Réf.banque donneuse d'ordre E199315393
Effectué via Homebanking le 21-06-2021 à 17:20</t>
  </si>
  <si>
    <t>Achat par carte de débit AXA - Bancontact - le 22-06-2021 à 11:58
chez Black Coffee - Fontaine l avec carte numéro 7506593905030312</t>
  </si>
  <si>
    <t>Achat par carte de débit AXA - Bancontact - le 22-06-2021 à 12:32
chez C&amp;A 029 VILLE 2 - CHARLEROI avec carte numéro 7506593905030312</t>
  </si>
  <si>
    <t>Achat par carte de débit AXA - Maestro
de 49,99 EUR le 22-06-2021 à 12:52
(1 EUR = 1,000000 EUR et frais étrangers 0,00 EUR)
à        ARMAND THIERY      CHARLEROI avec carte numéro 7506593905030312</t>
  </si>
  <si>
    <t>/B/ PENSION 06/2021                NISS:49122809185 - PID:00301266812</t>
  </si>
  <si>
    <t>Virement en euros du compte BE44 0011 3066 5645 (BIC: GEBABEBB) de
S.F.P.
TOUR DU MIDI BE 1060 BRUXELLES
Réf.donneur d'ordre 49122809185 06/2021 00000301266812 Réf.banque donneuse d'ordre 5821172B0XYE4SCT</t>
  </si>
  <si>
    <t>BE47250025190480</t>
  </si>
  <si>
    <t>EUROVENTES SPRL</t>
  </si>
  <si>
    <t>REMBOURSEMENT BR 5967</t>
  </si>
  <si>
    <t>Virement en euros du compte BE47 2500 2519 0480 (BIC: GEBABEBB) de
EUROVENTES SPRL
Chaussee de Namur 400 BE 5030 BEUZET
Réf.donneur d'ordre 202106210834263330ISABEL Réf.banque donneuse d'ordre 8021174CFV2FISCS</t>
  </si>
  <si>
    <t>Achat par carte de débit AXA - Bancontact - le 25-06-2021 à 12:01
chez EL BOUSI ILHAM - MONTIGNY-LE-T avec carte numéro 7506593905030312</t>
  </si>
  <si>
    <t>Achat par carte de débit AXA - Bancontact - le 27-06-2021 à 08:41
chez HUYLENBROECK SERGE M. - WALCOURT avec carte numéro 7506593905030312</t>
  </si>
  <si>
    <t>Achat par carte de débit AXA - Bancontact - le 27-06-2021 à 13:47
chez Au Sucr  et Sale - NAMUR avec carte numéro 7506593905030312</t>
  </si>
  <si>
    <t>TELEPHERIQUE DE LA CIT</t>
  </si>
  <si>
    <t>Achat par carte de débit AXA - Bancontact - le 27-06-2021 à 13:56
chez TELEPHERIQUE DE LA CIT - NAMUR avec carte numéro 7506593905030312</t>
  </si>
  <si>
    <t>Q8 EASY 109809 CHATELE</t>
  </si>
  <si>
    <t>CHATELET-BOUF</t>
  </si>
  <si>
    <t>Achat par carte de débit AXA - Bancontact - le 28-06-2021 à 08:41
chez Q8 EASY 109809 CHATELE - CHATELET-BOUF avec carte numéro 7506593905030312
4,31 litre diesel à 1,47 EUR</t>
  </si>
  <si>
    <t>ETABLISSEMENTS SAVARIN</t>
  </si>
  <si>
    <t>Achat par carte de débit AXA - Bancontact - le 28-06-2021 à 08:57
chez ETABLISSEMENTS SAVARIN - CHATELET avec carte numéro 7506593905030312</t>
  </si>
  <si>
    <t>Virement en euros vers le compte BE59 0882 4850 7426 (BIC: GKCCBEBB) de
ORDRE ARCHITECTES
Réf.banque donneuse d'ordre E199676030
Effectué via Homebanking le 28-06-2021 à 14:37</t>
  </si>
  <si>
    <t>Achat par carte de débit AXA - Bancontact - le 29-06-2021 à 11:44
chez LA CORNE D'ABONDANCE T - GERPINNES avec carte numéro 7506593905030312</t>
  </si>
  <si>
    <t>Achat par carte de débit AXA - Bancontact - le 29-06-2021 à 11:47
chez Brunardi - Berpinnes avec carte numéro 7506593905030312</t>
  </si>
  <si>
    <t>/C/SPECIALISTE 100-P-210628-8565246-26               N.REF.:0000012806</t>
  </si>
  <si>
    <t>002 491228 091 85</t>
  </si>
  <si>
    <t>Virement en euros du compte BE60 7965 5030 0970 (BIC: GKCCBEBB) de
MUTUALITE CHRETIENNE DE LA
PROVINCE DE NAMUR BE 5000  NAMUR
Réf.donneur d'ordre 20210628234133000-24450000012806002 Réf.banque donneuse d'ordre 0801I6T040074</t>
  </si>
  <si>
    <t>/C/DENTISTE 100-P-210628-0286797-42N.REF.:0000012806001 491228 091 85</t>
  </si>
  <si>
    <t>Virement en euros du compte BE60 7965 5030 0970 (BIC: GKCCBEBB) de
MUTUALITE CHRETIENNE DE LA
PROVINCE DE NAMUR BE 5000  NAMUR
Réf.donneur d'ordre 20210628234133000-14490000012806001 Réf.banque donneuse d'ordre 0801I6T039078</t>
  </si>
  <si>
    <t>Virement en euros vers le compte BE70 6792 0026 8725 (BIC: PCHQBEBB) de
BUREAU DE RECETTE PHILIPPEVILLE
RUE DU MOULIN 94 BE 5600 PHILIPPEVILLE
Réf.banque donneuse d'ordre E199815968
Effectué via Homebanking le 30-06-2021 à 11:40</t>
  </si>
  <si>
    <t>Virement en euros vers le compte BE74 7955 6816 9607 (BIC: GKCCBEBB) de
GRAND HOPITAL DE CHARLEROI
Réf.banque donneuse d'ordre E199815969
Effectué via Homebanking le 30-06-2021 à 11:39</t>
  </si>
  <si>
    <t>VISA    REF 172</t>
  </si>
  <si>
    <t>TESINO</t>
  </si>
  <si>
    <t>Achat par carte de débit AXA - Bancontact - le 30-06-2021 à 21:00
chez TESINO - CHARLEROI avec carte numéro 7506593905030312</t>
  </si>
  <si>
    <t>/B/ PENSION 06/2021343 30534213 5050868</t>
  </si>
  <si>
    <t>Virement en euros du compte BE20 0910 1214 7156 (BIC: GKCCBEBB) de
ETHIAS SA
RUE DES CROISIERS 24 BE 4000 LIEGE
Réf.donneur d'ordre Z87V105263028488 Réf.banque donneuse d'ordre 0801J5Q054621</t>
  </si>
  <si>
    <t>/C/MED.GENER. 100-1-210531-0706559-03                N.REF.:0000010106</t>
  </si>
  <si>
    <t>Virement en euros du compte BE60 7965 5030 0970 (BIC: GKCCBEBB) de
MUTUALITE CHRETIENNE DE LA
PROVINCE DE NAMUR BE 5000  NAMUR
Réf.donneur d'ordre 20210601011244000-24850000010106001 Réf.banque donneuse d'ordre 0801H62124305</t>
  </si>
  <si>
    <t>Achat par carte de débit AXA - Bancontact - le 03-06-2021 à 17:52
chez 7148 COLRUYT WALCOURT - CHASTRES avec carte numéro 7506593903010016</t>
  </si>
  <si>
    <t>Achat par carte de débit AXA - Bancontact - le 04-06-2021 à 10:00
chez MARCEL SCHAMP SA - MARCINELLES avec carte numéro 7506593903010016</t>
  </si>
  <si>
    <t>Achat par carte de débit AXA - Bancontact - le 04-06-2021 à 11:44
chez DECATHLON CHARLEROI - CHARLEROI avec carte numéro 7506593903010016</t>
  </si>
  <si>
    <t>Achat par carte de débit AXA - Maestro
de 39,99 EUR le 04-06-2021 à 10:41
(1 EUR = 1,000000 EUR et frais étrangers 0,00 EUR)
à BE 097 COUILLET M      COUILLET avec carte numéro 7506593903010016</t>
  </si>
  <si>
    <t>Achat par carte de débit AXA - Bancontact - le 09-06-2021 à 11:51
chez C&amp;A 327 PHILIPPEVILLE - PHILIPPEVILLE avec carte numéro 7506593903010016</t>
  </si>
  <si>
    <t>Achat par carte de débit AXA - Bancontact - le 10-06-2021 à 10:40
chez 7148 COLRUYT WALCOURT - CHASTRES avec carte numéro 7506593903010016</t>
  </si>
  <si>
    <t>Achat par carte de débit AXA - Bancontact - le 10-06-2021 à 16:44
chez MARKET WALCOURT - WALCOURT avec carte numéro 7506593903010016</t>
  </si>
  <si>
    <t>Achat par carte de débit AXA - Bancontact - le 11-06-2021 à 10:54
chez MARCEL SCHAMP SA - MARCINELLES avec carte numéro 7506593903010016</t>
  </si>
  <si>
    <t>Achat par carte de débit AXA - Bancontact - le 12-06-2021 à 08:57
chez Q8 106243 WALCOURT - WALCOURT avec carte numéro 7506593903010016
3,36 litre diesel à 1,37 EUR</t>
  </si>
  <si>
    <t>Achat par carte de débit AXA - Bancontact - le 12-06-2021 à 08:59
chez Q8 106243 WALCOURT - WALCOURT avec carte numéro 7506593903010016
18,17 litre diesel à 1,37 EUR</t>
  </si>
  <si>
    <t>Achat par carte de débit AXA - Bancontact - le 12-06-2021 à 09:01
chez Q8 106243 WALCOURT - WALCOURT avec carte numéro 7506593903010016
37,26 litre normal sans plomb à 1,36 EUR</t>
  </si>
  <si>
    <t>Virement en euros avec date d'exécution souhaitée vers le compte BE17 8760 2111 5621 (BIC: MBWMBEBB) de
ME DIRECT EPARGNE
Réf.banque donneuse d'ordre E193423957
via Homebanking le 11-03-2021 à 10:13</t>
  </si>
  <si>
    <t>soins infi P012106103</t>
  </si>
  <si>
    <t>Virement en euros vers le compte BE22 8601 1841 4447 (BIC: NICABEBB) de
Delwart  Nathalie
Réf.banque donneuse d'ordre E199067262
Effectué via Mobile (App AXA Banque pour smartphone) le 16-06-2021 à 15:17</t>
  </si>
  <si>
    <t>Achat par carte de débit AXA - Bancontact - le 16-06-2021 à 17:12
chez RENMANS 0488 WALCOURT - WALCOURT avec carte numéro 7506593903010016</t>
  </si>
  <si>
    <t>Achat par carte de débit AXA - Bancontact - le 16-06-2021 à 18:00
chez 7148 COLRUYT WALCOURT - CHASTRES avec carte numéro 7506593903010016</t>
  </si>
  <si>
    <t>Achat par carte de débit AXA - Bancontact - le 21-06-2021 à 11:17
chez AVEVE CHASTRES - CASTILLON avec carte numéro 7506593903010016</t>
  </si>
  <si>
    <t>Achat par carte de débit AXA - Bancontact - le 22-06-2021 à 10:07
chez PHARMACIE DE GROOTE SP - Walcourt avec carte numéro 7506593903010016</t>
  </si>
  <si>
    <t>INDEMNITES DU 21.06.2021 POLICE : 269823241</t>
  </si>
  <si>
    <t>Virement en euros du compte BE54 3101 0027 0097 (BIC: BBRUBEBB) de
DKV BELGIUM NV
LOKSUMSTRAAT 25 BE 1000        BRUSSEL
Réf.donneur d'ordre 2021172269823241X000000000000001 Réf.banque donneuse d'ordre OVI/D/0701/08712930/00001043</t>
  </si>
  <si>
    <t>Virement en euros du compte BE20 0910 1214 7156 (BIC: GKCCBEBB) de
ETHIAS SA
RUE DES CROISIERS 24 BE 4000 LIEGE
Réf.donneur d'ordre Z87V106216003787 Réf.banque donneuse d'ordre 0801J6L037215</t>
  </si>
  <si>
    <t>/B/ PENSION 06/2021                NISS:54052905055 - PID:00302537022</t>
  </si>
  <si>
    <t>Virement en euros du compte BE44 0011 3066 5645 (BIC: GEBABEBB) de
S.F.P.
TOUR DU MIDI BE 1060 BRUXELLES
Réf.donneur d'ordre 54052905055 06/2021 00000302537022 Réf.banque donneuse d'ordre 1021172B00BYCSCT</t>
  </si>
  <si>
    <t>Achat par carte de débit AXA - Bancontact - le 24-06-2021 à 10:54
chez 7148 COLRUYT WALCOURT - CHASTRES avec carte numéro 7506593903010016</t>
  </si>
  <si>
    <t>Achat par carte de débit AXA - Maestro
de 6,44 EUR le 24-06-2021 à 11:10
(1 EUR = 1,000000 EUR et frais étrangers 0,00 EUR)
à MARKET WALCOURT        0000100010001 avec carte numéro 7506593903010016</t>
  </si>
  <si>
    <t>Achat par carte de débit AXA - Bancontact - le 25-06-2021 à 10:31
chez MARCEL SCHAMP SA - MARCINELLES avec carte numéro 7506593903010016</t>
  </si>
  <si>
    <t>Achat par carte de débit AXA - Bancontact - le 25-06-2021 à 16:49
chez LE PARADIS DU SOMMEIL - Charleroi avec carte numéro 7506593903010016</t>
  </si>
  <si>
    <t>BRUYERRE SA</t>
  </si>
  <si>
    <t>Achat par carte de débit AXA - Bancontact - le 25-06-2021 à 17:25
chez BRUYERRE SA - GOSSELIES avec carte numéro 7506593903010016</t>
  </si>
  <si>
    <t>Achat par carte de débit AXA - Bancontact - le 28-06-2021 à 10:39
chez PHARMACIE DE GROOTE SP - Walcourt avec carte numéro 7506593903010016</t>
  </si>
  <si>
    <t>/C/SPECIALISTE 100-P-210628-1111891-54               N.REF.:0000012806</t>
  </si>
  <si>
    <t>Virement en euros du compte BE60 7965 5030 0970 (BIC: GKCCBEBB) de
MUTUALITE CHRETIENNE DE LA
PROVINCE DE NAMUR BE 5000  NAMUR
Réf.donneur d'ordre 20210628234133000-23650000012806002 Réf.banque donneuse d'ordre 0801I6T039994</t>
  </si>
  <si>
    <t>/C/SPECIALISTE 100-P-210628-1274130-12               N.REF.:0000012806</t>
  </si>
  <si>
    <t>Virement en euros du compte BE60 7965 5030 0970 (BIC: GKCCBEBB) de
MUTUALITE CHRETIENNE DE LA
PROVINCE DE NAMUR BE 5000  NAMUR
Réf.donneur d'ordre 20210628234133000-10030000012806001 Réf.banque donneuse d'ordre 0801I6T038632</t>
  </si>
  <si>
    <t>CHIRURGIE DR DEVYVER S</t>
  </si>
  <si>
    <t>EGHEZEE</t>
  </si>
  <si>
    <t>Achat par carte de débit AXA - Bancontact - le 30-06-2021 à 18:54
chez CHIRURGIE DR DEVYVER S - EGHEZEE avec carte numéro 7506593903010016</t>
  </si>
  <si>
    <t>FR : surmatelas CH : 2,500 à GHISLAIN</t>
  </si>
  <si>
    <t>Achat par carte de débit AXA - Maestro
de 6,60 EUR le 01-07-2021 à 15:58
(1 EUR = 1,000000 EUR et frais étrangers 0,00 EUR)
à ABBAYE DE MAREDSOUS    DENEE avec carte numéro 7506593905030312</t>
  </si>
  <si>
    <t>Retrait d'espèces par carte de débit AXA - Bancontact - le 02-07-2021 à 09:23
chez Walcourt - Walcourt avec carte numéro 7506593905030312</t>
  </si>
  <si>
    <t>Achat par carte de débit AXA - Bancontact - le 02-07-2021 à 13:59
chez Q8 106243 WALCOURT - WALCOURT avec carte numéro 7506593905030312
54,65 litre diesel à 1,40 EUR</t>
  </si>
  <si>
    <t>2021 / 13</t>
  </si>
  <si>
    <t>La Cite Miroir</t>
  </si>
  <si>
    <t>Achat par carte de débit AXA - Bancontact - le 03-07-2021 à 08:46
chez La Cite Miroir - LIEGE avec carte numéro 7506593905030312
Communication 3MNV6V1 ORD03352734</t>
  </si>
  <si>
    <t>Achat par carte de débit AXA - Bancontact - le 04-07-2021 à 08:23
chez HUYLENBROECK SERGE M. - WALCOURT avec carte numéro 7506593905030312</t>
  </si>
  <si>
    <t>WULIWOK</t>
  </si>
  <si>
    <t>Achat par carte de débit AXA - Bancontact - le 04-07-2021 à 14:17
chez WULIWOK - LIEGE avec carte numéro 7506593905030312</t>
  </si>
  <si>
    <t>IMODAVE SA</t>
  </si>
  <si>
    <t>Achat par carte de débit AXA - Bancontact - le 04-07-2021 à 16:18
chez IMODAVE SA - LIEGE avec carte numéro 7506593905030312</t>
  </si>
  <si>
    <t>Virement en euros avec date d'exécution souhaitée vers le compte BE54 3101 0027 0097 (BIC: BBRUBEBB) de
DKV BELGIUM
BD BISCHOFFSHEIM 1-8 BE 1000 BRUXELLES
Réf.banque donneuse d'ordre E199658297
via Homebanking le 28-06-2021 à 10:50</t>
  </si>
  <si>
    <t>Achat par carte de débit AXA - Bancontact - le 05-07-2021 à 11:09
chez DUMONT GLACIER - NAMUR avec carte numéro 7506593905030312</t>
  </si>
  <si>
    <t>Achat par carte de débit AXA - Bancontact - le 05-07-2021 à 13:48
chez HDM - NAMUR avec carte numéro 7506593905030312</t>
  </si>
  <si>
    <t>Achat par carte de débit AXA - Maestro
de 7,50 EUR le 05-07-2021 à 14:03
(1 EUR = 1,000000 EUR et frais étrangers 0,00 EUR)
à Q PARK LEOPOLD         NAMUR avec carte numéro 7506593905030312</t>
  </si>
  <si>
    <t>ROUSSEAU NATHALIE</t>
  </si>
  <si>
    <t>BEAURAING</t>
  </si>
  <si>
    <t>Achat par carte de débit AXA - Bancontact - le 07-07-2021 à 09:19
chez ROUSSEAU NATHALIE - BEAURAING avec carte numéro 7506593905030312</t>
  </si>
  <si>
    <t>Achat par carte de débit AXA - Bancontact - le 07-07-2021 à 13:51
chez GASPAR ELISIO - BOUILLON avec carte numéro 7506593905030312</t>
  </si>
  <si>
    <t>BENOIT MICHELS</t>
  </si>
  <si>
    <t>Achat par carte de débit AXA - Maestro
de 10,75 EUR le 07-07-2021 à 14:26
(1 EUR = 1,000000 EUR et frais étrangers 0,00 EUR)
à BENOIT MICHELS         BOUILLON avec carte numéro 7506593905030312</t>
  </si>
  <si>
    <t>Achat par carte de débit AXA - Bancontact - le 08-07-2021 à 15:27
chez Lvp Piscine - Thuin avec carte numéro 7506593905030312</t>
  </si>
  <si>
    <t>LE CHARLEROY</t>
  </si>
  <si>
    <t>Achat par carte de débit AXA - Maestro
de 3,00 EUR le 08-07-2021 à 13:45
(1 EUR = 1,000000 EUR et frais étrangers 0,00 EUR)
à LE CHARLEROY           MONS avec carte numéro 7506593905030312</t>
  </si>
  <si>
    <t>KIABI BEL</t>
  </si>
  <si>
    <t>Achat par carte de débit AXA - Maestro
de 20,10 EUR le 08-07-2021 à 13:25
(1 EUR = 1,000000 EUR et frais étrangers 0,00 EUR)
à        KIABI BELGIQUE     BE RIVEG P avec carte numéro 7506593905030312</t>
  </si>
  <si>
    <t>Achat par carte de débit AXA - Maestro
de 5,40 EUR le 08-07-2021 à 13:52
(1 EUR = 1,000000 EUR et frais étrangers 0,00 EUR)
à Q PARK INNO CENTRE     CHARLEROI avec carte numéro 7506593905030312</t>
  </si>
  <si>
    <t>LE JARDIN ENCHANTE</t>
  </si>
  <si>
    <t>JODOIGNE</t>
  </si>
  <si>
    <t>Achat par carte de débit AXA - Bancontact - le 10-07-2021 à 13:03
chez LE JARDIN ENCHANTE - JODOIGNE avec carte numéro 7506593905030312</t>
  </si>
  <si>
    <t>LUST CEDRIC</t>
  </si>
  <si>
    <t>Achat par carte de débit AXA - Bancontact - le 11-07-2021 à 09:01
chez LUST CEDRIC - WALCOURT avec carte numéro 7506593905030312</t>
  </si>
  <si>
    <t>l'Arrosoir</t>
  </si>
  <si>
    <t>Boussu lez</t>
  </si>
  <si>
    <t>Achat par carte de débit AXA - Maestro
de 51,00 EUR le 09-07-2021 à 10:07
(1 EUR = 1,000000 EUR et frais étrangers 0,00 EUR)
à l'Arrosoir             Boussu lez Wa avec carte numéro 7506593905030312</t>
  </si>
  <si>
    <t>Achat par carte de débit AXA - Bancontact - le 12-07-2021 à 09:00
chez Q8 106243 WALCOURT - WALCOURT avec carte numéro 7506593905030312
61,92 litre diesel à 1,40 EUR</t>
  </si>
  <si>
    <t>CENTRAL BAR</t>
  </si>
  <si>
    <t>PROFONDEVI</t>
  </si>
  <si>
    <t>Achat par carte de débit AXA - Bancontact - le 12-07-2021 à 10:35
chez CENTRAL BAR - PROFONDEVI avec carte numéro 7506593905030312</t>
  </si>
  <si>
    <t>Virement en euros vers le compte BE74 7955 6816 9607 (BIC: GKCCBEBB) de
GRAND HOPITAL DE CHARLEROI
Réf.banque donneuse d'ordre E200664760
Effectué via Homebanking le 12-07-2021 à 17:16</t>
  </si>
  <si>
    <t>Virement en euros vers le compte BE87 7965 5011 9094 (BIC: GKCCBEBB) de
MC PROVINCE DE NAMUR
RUE DES TANNERIES 55 BE 5000 NAMUR
Réf.banque donneuse d'ordre E200664761
Effectué via Homebanking le 12-07-2021 à 17:15</t>
  </si>
  <si>
    <t>ETS TOELEN</t>
  </si>
  <si>
    <t>FROIDCHAPELLE</t>
  </si>
  <si>
    <t>Achat par carte de débit AXA - Bancontact - le 13-07-2021 à 09:28
chez ETS TOELEN - FROIDCHAPELLE avec carte numéro 7506593905030312</t>
  </si>
  <si>
    <t>Achat par carte de débit AXA - Maestro
de 3,99 EUR le 13-07-2021 à 09:41
(1 EUR = 1,000000 EUR et frais étrangers 0,00 EUR)
à CRF MKT CERFONTA       0000100010001 avec carte numéro 7506593905030312</t>
  </si>
  <si>
    <t>2021 / 14</t>
  </si>
  <si>
    <t>Achat par carte de débit AXA - Bancontact - le 15-07-2021 à 09:34
chez MR. BRICOLAGE WALCOURT - WALCOURT avec carte numéro 7506593905030312</t>
  </si>
  <si>
    <t>Q8 00BE106239 Froyenne</t>
  </si>
  <si>
    <t>FROYENNES</t>
  </si>
  <si>
    <t>Achat par carte de débit AXA - Bancontact - le 16-07-2021 à 10:30
chez Q8 00BE106239 Froyenne - FROYENNES avec carte numéro 7506593905030312</t>
  </si>
  <si>
    <t>Achat par carte de débit AXA - Bancontact - le 16-07-2021 à 10:32
chez Q8 00BE106239 Froyenne - FROYENNES avec carte numéro 7506593905030312</t>
  </si>
  <si>
    <t>Achat par carte de débit AXA - Bancontact - le 16-07-2021 à 10:36
chez Q8 00BE106239 Froyenne - FROYENNES avec carte numéro 7506593905030312</t>
  </si>
  <si>
    <t>Achat par carte de débit AXA - Bancontact - le 16-07-2021 à 10:37
chez Q8 00BE106239 Froyenne - FROYENNES avec carte numéro 7506593905030312</t>
  </si>
  <si>
    <t>FACTURE No 16325268</t>
  </si>
  <si>
    <t>HOTEL NORMANDY</t>
  </si>
  <si>
    <t>WISSANT</t>
  </si>
  <si>
    <t>Achat par carte de débit AXA - Maestro
de 355,50 EUR le 18-07-2021 à 09:25
(1 EUR = 1,000000 EUR et frais étrangers 0,00 EUR)
à HOTEL NORMANDY         WISSANT avec carte numéro 7506593905030312</t>
  </si>
  <si>
    <t>LE PIQUE NIQUE</t>
  </si>
  <si>
    <t>Achat par carte de débit AXA - Maestro
de 4,40 EUR le 17-07-2021 à 21:14
(1 EUR = 1,000000 EUR et frais étrangers 0,00 EUR)
à LE PIQUE NIQUE         WISSANT avec carte numéro 7506593905030312</t>
  </si>
  <si>
    <t>SIRENE</t>
  </si>
  <si>
    <t>Achat par carte de débit AXA - Maestro
de 9,50 EUR le 17-07-2021 à 18:00
(1 EUR = 1,000000 EUR et frais étrangers 0,00 EUR)
à SIRENE                 WISSANT avec carte numéro 7506593905030312</t>
  </si>
  <si>
    <t>Achat par carte de débit AXA - Maestro
de 8,00 EUR le 16-07-2021 à 17:07
(1 EUR = 1,000000 EUR et frais étrangers 0,00 EUR)
à SIRENE                 WISSANT avec carte numéro 7506593905030312</t>
  </si>
  <si>
    <t>ST.ARNOLDUS</t>
  </si>
  <si>
    <t>8900 IEPER</t>
  </si>
  <si>
    <t>Achat par carte de débit AXA - Maestro
de 22,40 EUR le 16-07-2021 à 13:03
(1 EUR = 1,000000 EUR et frais étrangers 0,00 EUR)
à ST.ARNOLDUS            8900 IEPER avec carte numéro 7506593905030312</t>
  </si>
  <si>
    <t>WWW.LEVIVIER.COM</t>
  </si>
  <si>
    <t>Achat par carte de débit AXA - Maestro
de 47,00 EUR le 18-07-2021 à 14:09
(1 EUR = 1,000000 EUR et frais étrangers 0,00 EUR)
à WWW.LEVIVIER.COM       WISSANT avec carte numéro 7506593905030312</t>
  </si>
  <si>
    <t>Achat par carte de débit AXA - Maestro
de 4,40 EUR le 18-07-2021 à 14:41
(1 EUR = 1,000000 EUR et frais étrangers 0,00 EUR)
à LE PIQUE NIQUE         WISSANT avec carte numéro 7506593905030312</t>
  </si>
  <si>
    <t>Achat par carte de débit AXA - Maestro
de 5,40 EUR le 18-07-2021 à 14:32
(1 EUR = 1,000000 EUR et frais étrangers 0,00 EUR)
à LE PIQUE NIQUE         WISSANT avec carte numéro 7506593905030312</t>
  </si>
  <si>
    <t>BE73310039360060</t>
  </si>
  <si>
    <t>CL. UNIV. SAINT LUC</t>
  </si>
  <si>
    <t>Virement en euros vers le compte BE73 3100 3936 0060 (BIC: BBRUBEBB) de
CL. UNIV. SAINT LUC
AV. HIPPOCRATE 10 BE 1200 WOLUWE
Réf.banque donneuse d'ordre E201035794
Effectué via Homebanking le 20-07-2021 à 09:11</t>
  </si>
  <si>
    <t>/B/ PENSION 07/2021                NISS:49122809185 - PID:00305457110</t>
  </si>
  <si>
    <t>AMI:57,00 SOLID:32,11 PREC:96,43   PLUS D INFOS:WWW.MYPENSION.BE</t>
  </si>
  <si>
    <t>Virement en euros du compte BE44 0011 3066 5645 (BIC: GEBABEBB) de
S.F.P.
TOUR DU MIDI BE 1060 BRUXELLES
Réf.donneur d'ordre 49122809185 07/2021 00000305457110 Réf.banque donneuse d'ordre 9621197BYYM5YSCT</t>
  </si>
  <si>
    <t>Achat par carte de débit AXA - Bancontact - le 20-07-2021 à 13:16
chez MARKET WALCOURT - WALCOURT avec carte numéro 7506593905030312</t>
  </si>
  <si>
    <t>LURQUIN GOURDINNE STAT</t>
  </si>
  <si>
    <t>Achat par carte de débit AXA - Bancontact - le 20-07-2021 à 13:22
chez LURQUIN GOURDINNE STAT - THUILLIES avec carte numéro 7506593905030312
53,41 litre diesel à 1,41 EUR</t>
  </si>
  <si>
    <t>Achat par carte de débit AXA - Bancontact - le 20-07-2021 à 15:24
chez Evo Area - GOSSELIES avec carte numéro 7506593905030312</t>
  </si>
  <si>
    <t>Achat par carte de débit AXA - Bancontact - le 21-07-2021 à 09:53
chez MARCEL SCHAMP SA - MARCINELLES avec carte numéro 7506593905030312</t>
  </si>
  <si>
    <t>Virement en euros vers le compte BE06 0960 1782 8722 (BIC: GKCCBEBB) de
Tecteo - VOO
Rue Jean Jaures 46 BE 4430 ANS
Réf.banque donneuse d'ordre E201281636
Effectué via Homebanking le 26-07-2021 à 09:06</t>
  </si>
  <si>
    <t>RC062015-03-0040</t>
  </si>
  <si>
    <t>Virement en euros vers le compte BE84 0682 3308 4559 (BIC: GKCCBEBB) de
NATAGORA asbl
Réf.banque donneuse d'ordre E201281637
Effectué via Homebanking le 26-07-2021 à 09:08</t>
  </si>
  <si>
    <t>2021 / 15</t>
  </si>
  <si>
    <t>Retrait d'espèces par carte de débit AXA - Bancontact - le 27-07-2021 à 16:27
chez WALCOURT - WALCOURT avec carte numéro 7506593905030404</t>
  </si>
  <si>
    <t>Achat par carte de débit AXA - Bancontact - le 29-07-2021 à 10:51
chez MARCEL SCHAMP SA - MARCINELLES avec carte numéro 7506593905030404</t>
  </si>
  <si>
    <t>VISA    REF 202</t>
  </si>
  <si>
    <t>Achat par carte de débit AXA - Maestro
de 1,70 EUR le 29-07-2021 à 17:38
(1 EUR = 1,000000 EUR et frais étrangers 0,00 EUR)
à Q PARK INNO CENTRE     CHARLEROI avec carte numéro 7506593905030404</t>
  </si>
  <si>
    <t>Achat par carte de débit AXA - Bancontact - le 01-08-2021 à 08:35
chez Q8 106243 WALCOURT - WALCOURT avec carte numéro 7506593905030404
60,10 litre diesel à 1,41 EUR</t>
  </si>
  <si>
    <t>Achat par carte de débit AXA - Bancontact - le 01-08-2021 à 16:51
chez PARKING LLN - LOUVAIN LA NE avec carte numéro 7506593905030404</t>
  </si>
  <si>
    <t>Le Rabelais</t>
  </si>
  <si>
    <t>LOUVAIN LA</t>
  </si>
  <si>
    <t>Achat par carte de débit AXA - Maestro
de 6,30 EUR le 01-08-2021 à 16:39
(1 EUR = 1,000000 EUR et frais étrangers 0,00 EUR)
à Le Rabelais            LOUVAIN LA NE avec carte numéro 7506593905030404</t>
  </si>
  <si>
    <t>LE GRAND PLACE</t>
  </si>
  <si>
    <t>Achat par carte de débit AXA - Maestro
de 58,30 EUR le 01-08-2021 à 13:21
(1 EUR = 1,000000 EUR et frais étrangers 0,00 EUR)
à LE GRAND PLACE         LOUVAIN LA NE avec carte numéro 7506593905030404</t>
  </si>
  <si>
    <t>Achat par carte de débit AXA - Bancontact - le 02-08-2021 à 17:28
chez Q8 EASY 109809 CHATELE - CHATELET-BOUF avec carte numéro 7506593905030404
4,08 litre normal sans plomb à 1,48 EUR</t>
  </si>
  <si>
    <t>Achat par carte de débit AXA - Bancontact - le 02-08-2021 à 17:37
chez ETABLISSEMENTS SAVARIN - CHATELET avec carte numéro 7506593905030404</t>
  </si>
  <si>
    <t>C16348524</t>
  </si>
  <si>
    <t>Virement en euros du compte BE57 2100 1611 0035 (BIC: GEBABEBB) de
OCTA+ Energie s.a.
Gen. Baron Empainlaan 21 BE 1150 BRUSSEL
Réf.donneur d'ordre 726122-34 Réf.banque donneuse d'ordre 3521214D1J3TUSCT</t>
  </si>
  <si>
    <t>Virement en euros vers le compte BE44 3100 0765 8945 (BIC: BBRUBEBB) de
GROUPE S - C.A.S.I.  asbl
Réf.banque donneuse d'ordre E201770125
Effectué via Homebanking le 03-08-2021 à 09:26</t>
  </si>
  <si>
    <t>Virement en euros vers le compte BE36 0970 0965 9681 (BIC: GKCCBEBB) de
INASEP
RUE DES VIAUX 1 B BE 5100 NANINNE
Réf.banque donneuse d'ordre E201838922
Effectué via Homebanking le 04-08-2021 à 09:00</t>
  </si>
  <si>
    <t>Retrait d'espèces par carte de débit AXA - Bancontact - le 04-08-2021 à 09:50
chez WALCOURT - WALCOURT avec carte numéro 7506593905030404</t>
  </si>
  <si>
    <t>Achat par carte de débit AXA - Bancontact - le 04-08-2021 à 14:14
chez DUMONT GLACIER - NAMUR avec carte numéro 7506593905030404</t>
  </si>
  <si>
    <t>Achat par carte de débit AXA - Maestro
de 11,20 EUR le 04-08-2021 à 13:11
(1 EUR = 1,000000 EUR et frais étrangers 0,00 EUR)
à ABBAYE DE MAREDSOUS    DENEE avec carte numéro 7506593905030404</t>
  </si>
  <si>
    <t>Achat par carte de débit AXA - Bancontact - le 06-08-2021 à 11:38
chez HUBO PHILIPPEVILLE - PHILIPPEVILLE avec carte numéro 7506593905030404</t>
  </si>
  <si>
    <t>Achat par carte de débit AXA - Bancontact - le 06-08-2021 à 12:02
chez BLACKSTAR - ERPION avec carte numéro 7506593905030404</t>
  </si>
  <si>
    <t>Achat par carte de débit AXA - Bancontact - le 08-08-2021 à 07:50
chez HUYLENBROECK SERGE M. - WALCOURT avec carte numéro 7506593905030404</t>
  </si>
  <si>
    <t>Achat par carte de débit AXA - Bancontact - le 08-08-2021 à 13:53
chez RESTAUR HAN - ROCHEFORT avec carte numéro 7506593905030404</t>
  </si>
  <si>
    <t>Librairie DES Ha</t>
  </si>
  <si>
    <t>Achat par carte de débit AXA - Maestro
de 2,20 EUR le 06-08-2021 à 11:20
(1 EUR = 1,000000 EUR et frais étrangers 0,00 EUR)
à Librairie DES Halles   Philippeville avec carte numéro 7506593905030404</t>
  </si>
  <si>
    <t>BE40068902957263</t>
  </si>
  <si>
    <t>LEBLANC MARIE-AGNES</t>
  </si>
  <si>
    <t>Facturee 2021-16</t>
  </si>
  <si>
    <t>Virement en euros vers le compte BE40 0689 0295 7263 (BIC: GKCCBEBB) de
LEBLANC MARIE-AGNES
Réf.banque donneuse d'ordre E202133217
Effectué via Homebanking le 09-08-2021 à 11:18</t>
  </si>
  <si>
    <t>BE80370112014677</t>
  </si>
  <si>
    <t>Comptapva sprl</t>
  </si>
  <si>
    <t>Virement en euros vers le compte BE80 3701 1201 4677 (BIC: BBRUBEBB) de
Comptapva sprl
Réf.banque donneuse d'ordre E202133218
Effectué via Homebanking le 09-08-2021 à 11:19</t>
  </si>
  <si>
    <t>Virement en euros vers le compte BE44 3100 0765 8945 (BIC: BBRUBEBB) de
GROUPE S - C.A.S.I.  asbl
Réf.banque donneuse d'ordre E202305874
Effectué via Homebanking le 12-08-2021 à 08:44</t>
  </si>
  <si>
    <t>/C/SPECIALISTE 100-P-210809-2037001-57               N.REF.:0000011008</t>
  </si>
  <si>
    <t>Virement en euros du compte BE60 7965 5030 0970 (BIC: GKCCBEBB) de
MUTUALITE CHRETIENNE DE LA
PROVINCE DE NAMUR BE 5000  NAMUR
Réf.donneur d'ordre 20210810003153000-17430000011008001 Réf.banque donneuse d'ordre 0801J8B030082</t>
  </si>
  <si>
    <t>Achat par carte de débit AXA - Bancontact - le 12-08-2021 à 16:23
chez BSCA PARKING - GOSSELLIES avec carte numéro 7506593905030404</t>
  </si>
  <si>
    <t>Virement en euros vers le compte BE47 2100 0415 4480 (BIC: GEBABEBB) de
EUROP ASSISTANCE
Bd du Triomphe 172 BE 1160 BRUXELLES
Réf.banque donneuse d'ordre E202357830
Effectué via Homebanking le 13-08-2021 à 08:50</t>
  </si>
  <si>
    <t>2021 / 16</t>
  </si>
  <si>
    <t>Achat par carte de débit AXA - Bancontact - le 13-08-2021 à 09:25
chez Q8 106243 WALCOURT - WALCOURT avec carte numéro 7506593905030404
62,13 litre diesel à 1,39 EUR</t>
  </si>
  <si>
    <t>LIBRAIRIE DE L AVENIR</t>
  </si>
  <si>
    <t>Achat par carte de débit AXA - Bancontact - le 13-08-2021 à 09:33
chez LIBRAIRIE DE L AVENIR - WALCOURT avec carte numéro 7506593905030404</t>
  </si>
  <si>
    <t>Achat par carte de débit AXA - Bancontact - le 13-08-2021 à 10:25
chez CENTRAL BAR - PROFONDEVI avec carte numéro 7506593905030404</t>
  </si>
  <si>
    <t>Achat par carte de débit AXA - Bancontact - le 13-08-2021 à 11:37
chez ORLY - NAMUR avec carte numéro 7506593905030404</t>
  </si>
  <si>
    <t>Achat par carte de débit AXA - Bancontact - le 13-08-2021 à 11:59
chez Au Sucr  et Sale - NAMUR avec carte numéro 7506593905030404</t>
  </si>
  <si>
    <t>Achat par carte de débit AXA - Bancontact - le 13-08-2021 à 12:47
chez PATISSERIE DUMONT - NAMUR avec carte numéro 7506593905030404</t>
  </si>
  <si>
    <t>Achat par carte de débit AXA - Bancontact - le 15-08-2021 à 08:07
chez HUYLENBROECK SERGE M. - WALCOURT avec carte numéro 7506593905030404</t>
  </si>
  <si>
    <t>FACTURE No 16451307</t>
  </si>
  <si>
    <t>Achat par carte de débit AXA - Bancontact - le 16-08-2021 à 10:27
chez DECATHLON 207 CHATELIN - CHATELINEAU avec carte numéro 7506593905030404</t>
  </si>
  <si>
    <t>Achat par carte de débit AXA - Bancontact - le 16-08-2021 à 10:34
chez World Coffee s - Chatelet avec carte numéro 7506593905030404</t>
  </si>
  <si>
    <t>Retrait d'espèces par carte de débit AXA - Bancontact - le 17-08-2021 à 09:10
chez WALCOURT - WALCOURT avec carte numéro 7506593905030404</t>
  </si>
  <si>
    <t>Achat par carte de débit AXA - Bancontact - le 17-08-2021 à 14:31
chez DECATHLON 207 CHATELIN - CHATELINEAU avec carte numéro 7506593905030404</t>
  </si>
  <si>
    <t>Achat par carte de débit AXA - Bancontact - le 18-08-2021 à 09:27
chez Q8 106243 WALCOURT - WALCOURT avec carte numéro 7506593905030404
32,89 litre diesel à 1,39 EUR</t>
  </si>
  <si>
    <t>Achat par carte de débit AXA - Maestro
de 4,99 EUR le 17-08-2021 à 09:59
(1 EUR = 1,000000 EUR et frais étrangers 0,00 EUR)
à Librairie DES Halles   Philippeville avec carte numéro 7506593905030404</t>
  </si>
  <si>
    <t>Retrait d'espèces par carte de débit AXA - Bancontact - le 18-08-2021 à 16:30
chez WALCOURT - WALCOURT avec carte numéro 7506593905030404</t>
  </si>
  <si>
    <t>Achat par carte de débit AXA - Bancontact - le 19-08-2021 à 07:21
chez HUYLENBROECK SERGE M. - WALCOURT avec carte numéro 7506593905030404</t>
  </si>
  <si>
    <t>Achat par carte de débit AXA - Maestro
de 9,30 EUR le 18-08-2021 à 08:56
(1 EUR = 1,000000 EUR et frais étrangers 0,00 EUR)
à Librairie DES Halles   Philippeville avec carte numéro 7506593905030404</t>
  </si>
  <si>
    <t>LA ROUTE D'OR</t>
  </si>
  <si>
    <t>CANDES ST</t>
  </si>
  <si>
    <t>Achat par carte de débit AXA - Maestro
de 95,00 EUR le 19-08-2021 à 21:08
(1 EUR = 1,000000 EUR et frais étrangers 0,00 EUR)
à LA ROUTE D'OR          CANDES ST MAR avec carte numéro 7506593905030404</t>
  </si>
  <si>
    <t>SANEF</t>
  </si>
  <si>
    <t>SENLIS</t>
  </si>
  <si>
    <t>Achat par carte de débit AXA - Maestro
de 2,30 EUR le 19-08-2021 à 10:42
(1 EUR = 1,000000 EUR et frais étrangers 0,00 EUR)
à SANEF                  SENLIS avec carte numéro 7506593905030404</t>
  </si>
  <si>
    <t>DEPT DE L'INDRE</t>
  </si>
  <si>
    <t>TOURS CEDE</t>
  </si>
  <si>
    <t>Achat par carte de débit AXA - Maestro
de 21,00 EUR le 21-08-2021 à 17:01
(1 EUR = 1,000000 EUR et frais étrangers 0,00 EUR)
à DEPT DE L'INDRE ET LOI TOURS CEDEX 1 avec carte numéro 7506593905030404</t>
  </si>
  <si>
    <t>COFIROUTE</t>
  </si>
  <si>
    <t>RUEIL MALM</t>
  </si>
  <si>
    <t>Achat par carte de débit AXA - Maestro
de 23,40 EUR le 19-08-2021 à 13:45
(1 EUR = 1,000000 EUR et frais étrangers 0,00 EUR)
à COFIROUTE              RUEIL MALMAIS avec carte numéro 7506593905030404</t>
  </si>
  <si>
    <t>DESSEVRE</t>
  </si>
  <si>
    <t>SAUMUR</t>
  </si>
  <si>
    <t>Achat par carte de débit AXA - Maestro
de 5,70 EUR le 20-08-2021 à 13:07
(1 EUR = 1,000000 EUR et frais étrangers 0,00 EUR)
à DESSEVRE               SAUMUR avec carte numéro 7506593905030404</t>
  </si>
  <si>
    <t>Achat par carte de débit AXA - Maestro
de 7,10 EUR le 20-08-2021 à 12:49
(1 EUR = 1,000000 EUR et frais étrangers 0,00 EUR)
à DESSEVRE               SAUMUR avec carte numéro 7506593905030404</t>
  </si>
  <si>
    <t>Achat par carte de débit AXA - Maestro
de 2,10 EUR le 20-08-2021 à 13:12
(1 EUR = 1,000000 EUR et frais étrangers 0,00 EUR)
à DESSEVRE               SAUMUR avec carte numéro 7506593905030404</t>
  </si>
  <si>
    <t>SANEF AUTOROUTE</t>
  </si>
  <si>
    <t>Achat par carte de débit AXA - Maestro
de 10,50 EUR le 19-08-2021 à 10:26
(1 EUR = 1,000000 EUR et frais étrangers 0,00 EUR)
à SANEF AUTOROUTE        SENLIS CEDEX avec carte numéro 7506593905030404</t>
  </si>
  <si>
    <t>ROUX PLAINES</t>
  </si>
  <si>
    <t>FRESNAY L</t>
  </si>
  <si>
    <t>Achat par carte de débit AXA - Maestro
de 2,00 EUR le 19-08-2021 à 12:09
(1 EUR = 1,000000 EUR et frais étrangers 0,00 EUR)
à ROUX PLAINES           FRESNAY L avec carte numéro 7506593905030404</t>
  </si>
  <si>
    <t>Achat par carte de débit AXA - Maestro
de 2,00 EUR le 19-08-2021 à 12:11
(1 EUR = 1,000000 EUR et frais étrangers 0,00 EUR)
à ROUX PLAINES           FRESNAY L avec carte numéro 7506593905030404</t>
  </si>
  <si>
    <t>BERNARD PELE</t>
  </si>
  <si>
    <t>MONTSOREAU</t>
  </si>
  <si>
    <t>Achat par carte de débit AXA - Maestro
de 17,00 EUR le 20-08-2021 à 17:47
(1 EUR = 1,000000 EUR et frais étrangers 0,00 EUR)
à BERNARD PELE           MONTSOREAU avec carte numéro 7506593905030404</t>
  </si>
  <si>
    <t>Achat par carte de débit AXA - Maestro
de 48,00 EUR le 20-08-2021 à 18:48
(1 EUR = 1,000000 EUR et frais étrangers 0,00 EUR)
à BERNARD PELE           MONTSOREAU avec carte numéro 7506593905030404</t>
  </si>
  <si>
    <t>BOULANGERIE MER</t>
  </si>
  <si>
    <t>LA ROCHE P</t>
  </si>
  <si>
    <t>Achat par carte de débit AXA - Maestro
de 8,20 EUR le 22-08-2021 à 16:15
(1 EUR = 1,000000 EUR et frais étrangers 0,00 EUR)
à BOULANGERIE MER        LA ROCHE POSA avec carte numéro 7506593905030404</t>
  </si>
  <si>
    <t>FONTEVRAUD RESOR</t>
  </si>
  <si>
    <t>FONTEVRAUD</t>
  </si>
  <si>
    <t>Achat par carte de débit AXA - Maestro
de 16,00 EUR le 22-08-2021 à 10:37
(1 EUR = 1,000000 EUR et frais étrangers 0,00 EUR)
à FONTEVRAUD RESOR       FONTEVRAUD L avec carte numéro 7506593905030404</t>
  </si>
  <si>
    <t>ABB FONTEVRAUD</t>
  </si>
  <si>
    <t>Achat par carte de débit AXA - Maestro
de 5,00 EUR le 22-08-2021 à 13:49
(1 EUR = 1,000000 EUR et frais étrangers 0,00 EUR)
à ABB FONTEVRAUD         FONTEVRAUD avec carte numéro 7506593905030404</t>
  </si>
  <si>
    <t>/B/ PENSION 08/2021                NISS:49122809185 - PID:00307760392</t>
  </si>
  <si>
    <t>Virement en euros du compte BE44 0011 3066 5645 (BIC: GEBABEBB) de
S.F.P.
TOUR DU MIDI BE 1060 BRUXELLES
Réf.donneur d'ordre 49122809185 08/2021 00000307760392 Réf.banque donneuse d'ordre 1021232BOEHLSSCT</t>
  </si>
  <si>
    <t>FACTURE No 16461954</t>
  </si>
  <si>
    <t>LA BOUTIQUE D</t>
  </si>
  <si>
    <t>ROSNAY</t>
  </si>
  <si>
    <t>Achat par carte de débit AXA - Maestro
de 25,20 EUR le 23-08-2021 à 14:38
(1 EUR = 1,000000 EUR et frais étrangers 0,00 EUR)
à LA BOUTIQUE D          ROSNAY avec carte numéro 7506593905030404</t>
  </si>
  <si>
    <t>RR MAISON DE LA</t>
  </si>
  <si>
    <t>ST MICHEL</t>
  </si>
  <si>
    <t>Achat par carte de débit AXA - Maestro
de 10,50 EUR le 24-08-2021 à 12:17
(1 EUR = 1,000000 EUR et frais étrangers 0,00 EUR)
à RR MAISON DE LA NATURE ST MICHEL EN avec carte numéro 7506593905030404</t>
  </si>
  <si>
    <t>Achat par carte de débit AXA - Maestro
de 16,00 EUR le 24-08-2021 à 10:27
(1 EUR = 1,000000 EUR et frais étrangers 0,00 EUR)
à RR MAISON DE LA NATURE ST MICHEL EN avec carte numéro 7506593905030404</t>
  </si>
  <si>
    <t>Achat par carte de débit AXA - Maestro
de 2,00 EUR le 24-08-2021 à 11:37
(1 EUR = 1,000000 EUR et frais étrangers 0,00 EUR)
à RR MAISON DE LA NATURE ST MICHEL EN avec carte numéro 7506593905030404</t>
  </si>
  <si>
    <t>RELAIS LYON D'OR</t>
  </si>
  <si>
    <t>ANGLES SUR</t>
  </si>
  <si>
    <t>Achat par carte de débit AXA - Maestro
de 548,82 EUR le 25-08-2021 à 09:14
(1 EUR = 1,000000 EUR et frais étrangers 0,00 EUR)
à RELAIS LYON D'OR       ANGLES SUR L avec carte numéro 7506593905030404</t>
  </si>
  <si>
    <t>SARL ROMA</t>
  </si>
  <si>
    <t>MONTARGIS</t>
  </si>
  <si>
    <t>Achat par carte de débit AXA - Maestro
de 61,10 EUR le 25-08-2021 à 20:59
(1 EUR = 1,000000 EUR et frais étrangers 0,00 EUR)
à SARL ROMA              MONTARGIS avec carte numéro 7506593905030404</t>
  </si>
  <si>
    <t>Virement en euros vers le compte BE06 0960 1782 8722 (BIC: GKCCBEBB) de
Tecteo - VOO
Rue Jean Jaures 46 BE 4430 ANS
Réf.banque donneuse d'ordre E203012661
Effectué via Homebanking le 26-08-2021 à 17:36</t>
  </si>
  <si>
    <t>APRR</t>
  </si>
  <si>
    <t>Achat par carte de débit AXA - Maestro
de 7,20 EUR le 26-08-2021 à 12:07
(1 EUR = 1,000000 EUR et frais étrangers 0,00 EUR)
à APRR                   ST APOLLINAIR avec carte numéro 7506593905030404</t>
  </si>
  <si>
    <t>PATAPAIN 604</t>
  </si>
  <si>
    <t>VIERZON</t>
  </si>
  <si>
    <t>Achat par carte de débit AXA - Maestro
de 10,40 EUR le 25-08-2021 à 14:30
(1 EUR = 1,000000 EUR et frais étrangers 0,00 EUR)
à PATAPAIN 604           VIERZON avec carte numéro 7506593905030404</t>
  </si>
  <si>
    <t>Achat par carte de débit AXA - Maestro
de 6,10 EUR le 25-08-2021 à 14:44
(1 EUR = 1,000000 EUR et frais étrangers 0,00 EUR)
à PATAPAIN 604           VIERZON avec carte numéro 7506593905030404</t>
  </si>
  <si>
    <t>Achat par carte de débit AXA - Bancontact - le 27-08-2021 à 09:11
chez Q8 106243 WALCOURT - WALCOURT avec carte numéro 7506593905030404
58,60 litre diesel à 1,38 EUR</t>
  </si>
  <si>
    <t>HOTEL DE POSTE</t>
  </si>
  <si>
    <t>Achat par carte de débit AXA - Maestro
de 7,50 EUR le 26-08-2021 à 10:02
(1 EUR = 1,000000 EUR et frais étrangers 0,00 EUR)
à HOTEL DE POSTE         MONTARGIS avec carte numéro 7506593905030404</t>
  </si>
  <si>
    <t>Achat par carte de débit AXA - Bancontact - le 28-08-2021 à 13:43
chez Evo Area - GOSSELIES avec carte numéro 7506593905030404</t>
  </si>
  <si>
    <t>Achat par carte de débit AXA - Bancontact - le 29-08-2021 à 08:20
chez HUYLENBROECK SERGE M. - WALCOURT avec carte numéro 7506593905030404</t>
  </si>
  <si>
    <t>Achat par carte de débit AXA - Bancontact - le 29-08-2021 à 13:20
chez HERMAND OLIVIER - DINANT avec carte numéro 7506593905030404</t>
  </si>
  <si>
    <t>Transfert</t>
  </si>
  <si>
    <t>Virement en euros du compte BE43 7506 5939 0301 (BIC: AXABBE22) de
Grimard Francoise - Goblet Christian
Rue des Quairelles 19 BE 5650 WALCOURT</t>
  </si>
  <si>
    <t>VISA    REF 233</t>
  </si>
  <si>
    <t>La Grande Marelle</t>
  </si>
  <si>
    <t>Achat par carte de débit AXA - Bancontact - le 30-08-2021 à 14:34
chez La Grande Marelle - Gerpinnes avec carte numéro 7506593905030404</t>
  </si>
  <si>
    <t>Achat par carte de débit AXA - Bancontact - le 30-08-2021 à 15:28
chez La Grande Marelle - Gerpinnes avec carte numéro 7506593905030404</t>
  </si>
  <si>
    <t>2021 / 17</t>
  </si>
  <si>
    <t>Achat par carte de débit AXA - Bancontact - le 31-08-2021 à 14:36
chez DUMONT GLACIER - NAMUR avec carte numéro 7506593905030404</t>
  </si>
  <si>
    <t>Savarino</t>
  </si>
  <si>
    <t>Vacances</t>
  </si>
  <si>
    <t>Répar Vélo</t>
  </si>
  <si>
    <t>Transfert de 2.000 de FR vers CH</t>
  </si>
  <si>
    <t>/B/ PENSION 07/2021343 30534213 5050868</t>
  </si>
  <si>
    <t>Virement en euros du compte BE20 0910 1214 7156 (BIC: GKCCBEBB) de
ETHIAS SA
RUE DES CROISIERS 24 BE 4000 LIEGE
Réf.donneur d'ordre Z87V106253023083 Réf.banque donneuse d'ordre 0801I6P175167</t>
  </si>
  <si>
    <t>Achat par carte de débit AXA - Bancontact - le 02-07-2021 à 09:56
chez 7148 COLRUYT WALCOURT - CHASTRES avec carte numéro 7506593903010016</t>
  </si>
  <si>
    <t>Achat par carte de débit AXA - Bancontact - le 02-07-2021 à 11:16
chez LUXUS COUILLET - COUILLET avec carte numéro 7506593903010016</t>
  </si>
  <si>
    <t>Achat par carte de débit AXA - Bancontact - le 02-07-2021 à 17:40
chez MAKRO LODELINSART WINK - LODELINSART avec carte numéro 7506593903010016</t>
  </si>
  <si>
    <t>540529 050 55 - Cotisations du 01/07/2021 au 30/09/2021</t>
  </si>
  <si>
    <t>Achat par carte de débit AXA - Bancontact - le 08-07-2021 à 10:06
chez COLRUYT WALCOURT 7148 - WALCOURT avec carte numéro 7506593903010016</t>
  </si>
  <si>
    <t>POLYCLINIQ. - MARIE-CU</t>
  </si>
  <si>
    <t>Achat par carte de débit AXA - Bancontact - le 12-07-2021 à 11:02
chez POLYCLINIQ. - MARIE-CU - LODELINSART avec carte numéro 7506593903010016</t>
  </si>
  <si>
    <t>Achat par carte de débit AXA - Bancontact - le 12-07-2021 à 13:42
chez AVA COUILLET - COUILLET avec carte numéro 7506593903010016</t>
  </si>
  <si>
    <t>Achat par carte de débit AXA - Bancontact - le 14-07-2021 à 16:12
chez Q8 106243 WALCOURT - WALCOURT avec carte numéro 7506593903010016
37,96 litre normal sans plomb à 1,41 EUR</t>
  </si>
  <si>
    <t>Achat par carte de débit AXA - Bancontact - le 14-07-2021 à 16:47
chez 7148 COLRUYT WALCOURT - CHASTRES avec carte numéro 7506593903010016</t>
  </si>
  <si>
    <t>Achat par carte de débit AXA - Bancontact - le 14-07-2021 à 17:06
chez MARKET WALCOURT - WALCOURT avec carte numéro 7506593903010016</t>
  </si>
  <si>
    <t>Achat par carte de débit AXA - Bancontact - le 19-07-2021 à 17:42
chez CLUB 146 BULTIA - GERPINNES avec carte numéro 7506593903010016</t>
  </si>
  <si>
    <t>/B/ PENSION 07/2021                NISS:54052905055 - PID:00305944928</t>
  </si>
  <si>
    <t>PREC:91,18                         PLUS D INFOS:WWW.MYPENSION.BE</t>
  </si>
  <si>
    <t>Virement en euros du compte BE44 0011 3066 5645 (BIC: GEBABEBB) de
S.F.P.
TOUR DU MIDI BE 1060 BRUXELLES
Réf.donneur d'ordre 54052905055 07/2021 00000305944928 Réf.banque donneuse d'ordre 1421197BY0Z7KSCT</t>
  </si>
  <si>
    <t>Achat par carte de débit AXA - Bancontact - le 20-07-2021 à 17:45
chez 7148 COLRUYT WALCOURT - CHASTRES avec carte numéro 7506593903010016</t>
  </si>
  <si>
    <t>BECK CINDY</t>
  </si>
  <si>
    <t>PROFONDEVILLE</t>
  </si>
  <si>
    <t>Achat par carte de débit AXA - Bancontact - le 22-07-2021 à 10:38
chez BECK CINDY - PROFONDEVILLE avec carte numéro 7506593903010016</t>
  </si>
  <si>
    <t>Achat par carte de débit AXA - Bancontact - le 22-07-2021 à 13:11
chez HERMAND OLIVIER - DINANT avec carte numéro 7506593903010016</t>
  </si>
  <si>
    <t>Achat par carte de débit AXA - Bancontact - le 22-07-2021 à 16:07
chez PATISSERIE DUMONT - NAMUR avec carte numéro 7506593903010016</t>
  </si>
  <si>
    <t>3203 SD BOUGE</t>
  </si>
  <si>
    <t>Achat par carte de débit AXA - Bancontact - le 22-07-2021 à 16:28
chez 3203 SD BOUGE - BOUGE avec carte numéro 7506593903010016</t>
  </si>
  <si>
    <t>Achat par carte de débit AXA - Bancontact - le 22-07-2021 à 19:13
chez 7148 COLRUYT WALCOURT - CHASTRES avec carte numéro 7506593903010016</t>
  </si>
  <si>
    <t>ESHIPPER</t>
  </si>
  <si>
    <t>Achat par carte de débit AXA - Bancontact - le 23-07-2021 à 08:59
chez ESHIPPER - BRUXELLES avec carte numéro 7506593903010016</t>
  </si>
  <si>
    <t>Achat par carte de débit AXA - Bancontact - le 24-07-2021 à 14:32
chez RENMANS 0488 WALCOURT - WALCOURT avec carte numéro 7506593903010016</t>
  </si>
  <si>
    <t>Achat par carte de débit AXA - Bancontact - le 24-07-2021 à 14:45
chez MR. BRICOLAGE WALCOURT - WALCOURT avec carte numéro 7506593903010016</t>
  </si>
  <si>
    <t>Achat par carte de débit AXA - Bancontact - le 25-07-2021 à 08:33
chez MARCEL SCHAMP SA - MARCINELLES avec carte numéro 7506593903010016</t>
  </si>
  <si>
    <t>THE NETWORK</t>
  </si>
  <si>
    <t>IXELLES</t>
  </si>
  <si>
    <t>Achat par carte de débit AXA - Bancontact - le 25-07-2021 à 15:19
chez THE NETWORK - IXELLES avec carte numéro 7506593903010016</t>
  </si>
  <si>
    <t>BE63068940296708</t>
  </si>
  <si>
    <t>Virement en euros vers le compte BE63 0689 4029 6708 (BIC: GKCCBEBB) de
LABORATOIRES REUNIS
Réf.banque donneuse d'ordre E201281635
Effectué via Homebanking le 26-07-2021 à 09:05</t>
  </si>
  <si>
    <t>IRSNB - KBIN</t>
  </si>
  <si>
    <t>Achat par carte de débit AXA - Maestro
de 12,00 EUR le 25-07-2021 à 12:11
(1 EUR = 1,000000 EUR et frais étrangers 0,00 EUR)
à IRSNB - KBIN           Bruxelles avec carte numéro 7506593903010016</t>
  </si>
  <si>
    <t>DINO CAFE</t>
  </si>
  <si>
    <t>ANDERLECHT</t>
  </si>
  <si>
    <t>Achat par carte de débit AXA - Maestro
de 6,80 EUR le 25-07-2021 à 12:20
(1 EUR = 1,000000 EUR et frais étrangers 0,00 EUR)
à DINO CAFE              ANDERLECHT avec carte numéro 7506593903010016</t>
  </si>
  <si>
    <t>Achat par carte de débit AXA - Bancontact - le 26-07-2021 à 14:51
chez PEPINIERE RAUNET SPRL - HAM-SUR-HEURE avec carte numéro 7506593903010016</t>
  </si>
  <si>
    <t>Achat par carte de débit AXA - Bancontact - le 28-07-2021 à 10:13
chez 7148 COLRUYT WALCOURT - CHASTRES avec carte numéro 7506593903010016</t>
  </si>
  <si>
    <t>Achat par carte de débit AXA - Maestro
de 16,18 EUR le 28-07-2021 à 09:46
(1 EUR = 1,000000 EUR et frais étrangers 0,00 EUR)
à MARKET WALCOURT        0000100010001 avec carte numéro 7506593903010016</t>
  </si>
  <si>
    <t>/B/ PENSION 08/2021343 30534213 5050868</t>
  </si>
  <si>
    <t>Virement en euros du compte BE20 0910 1214 7156 (BIC: GKCCBEBB) de
ETHIAS SA
RUE DES CROISIERS 24 BE 4000 LIEGE
Réf.donneur d'ordre Z87V107263024713 Réf.banque donneuse d'ordre 0801I7Q047891</t>
  </si>
  <si>
    <t>Achat par carte de débit AXA - Bancontact - le 30-07-2021 à 10:23
chez PARFUMEX - COUILLET avec carte numéro 7506593903010016</t>
  </si>
  <si>
    <t>Virement en euros vers le compte BE64 3770 3432 0152 (BIC: BBRUBEBB) de
Goblet christelle
Réf.banque donneuse d'ordre E201547679
Effectué via Mobile (App AXA Banque pour smartphone) le 30-07-2021 à 17:36</t>
  </si>
  <si>
    <t>CUIR PRESTIGE  S.A.</t>
  </si>
  <si>
    <t>Achat par carte de débit AXA - Bancontact - le 31-07-2021 à 13:25
chez CUIR PRESTIGE  S.A. - GOSSELIES avec carte numéro 7506593903010016</t>
  </si>
  <si>
    <t>Achat par carte de débit AXA - Bancontact - le 01-08-2021 à 08:45
chez HUYLENBROECK SERGE M. - WALCOURT avec carte numéro 7506593903010016</t>
  </si>
  <si>
    <t>Virement en euros vers le compte BE90 7320 4439 5032 (BIC: CREGBEBB) de
Laura pauly
Réf.banque donneuse d'ordre E201782372
Effectué via Mobile (App AXA Banque pour smartphone) le 03-08-2021 à 11:34</t>
  </si>
  <si>
    <t>Virement en euros vers le compte BE90 7320 4439 5032 (BIC: CREGBEBB) de
Laura pauly
Réf.banque donneuse d'ordre E201782627
Effectué via Mobile (App AXA Banque pour smartphone) le 03-08-2021 à 11:37</t>
  </si>
  <si>
    <t>Achat par carte de débit AXA - Bancontact - le 03-08-2021 à 15:30
chez C&amp;A 327 PHILIPPEVILLE - PHILIPPEVILLE avec carte numéro 7506593903010016</t>
  </si>
  <si>
    <t>BE72000000001616</t>
  </si>
  <si>
    <t>croix rouge Belgique</t>
  </si>
  <si>
    <t>Virement en euros vers le compte BE72 0000 0000 1616 (BIC: BPOTBEB1) de
croix rouge Belgique
Réf.banque donneuse d'ordre E201817906
Effectué via Mobile (App AXA Banque pour smartphone) le 03-08-2021 à 20:24</t>
  </si>
  <si>
    <t>Achat par carte de débit AXA - Bancontact - le 05-08-2021 à 11:56
chez 7148 COLRUYT WALCOURT - CHASTRES avec carte numéro 7506593903010016</t>
  </si>
  <si>
    <t>MARCEL SCHAMP MARCINEL</t>
  </si>
  <si>
    <t>Achat par carte de débit AXA - Bancontact - le 06-08-2021 à 12:59
chez MARCEL SCHAMP MARCINEL - MARCINELLES avec carte numéro 7506593903010016</t>
  </si>
  <si>
    <t>Achat par carte de débit AXA - Bancontact - le 06-08-2021 à 16:36
chez DECATHLON CHARLEROI - CHARLEROI avec carte numéro 7506593903010016</t>
  </si>
  <si>
    <t>Achat par carte de débit AXA - Bancontact - le 06-08-2021 à 17:15
chez MULTIPHARMA 136 - WALCOURT avec carte numéro 7506593903010016</t>
  </si>
  <si>
    <t>Achat par carte de débit AXA - Bancontact - le 07-08-2021 à 11:08
chez MULTIPHARMA 136 - WALCOURT avec carte numéro 7506593903010016</t>
  </si>
  <si>
    <t>INDEMNITES DU 06.08.2021 POLICE : 269823241</t>
  </si>
  <si>
    <t>Virement en euros du compte BE54 3101 0027 0097 (BIC: BBRUBEBB) de
DKV BELGIUM NV
LOKSUMSTRAAT 25 BE 1000        BRUSSEL
Réf.donneur d'ordre 2021218269823241X000000000000001 Réf.banque donneuse d'ordre OVI/D/0701/08892761/00001452</t>
  </si>
  <si>
    <t>Achat par carte de débit AXA - Bancontact - le 10-08-2021 à 10:41
chez RENMANS 0488 WALCOURT - WALCOURT avec carte numéro 7506593903010016</t>
  </si>
  <si>
    <t>Achat par carte de débit AXA - Bancontact - le 10-08-2021 à 11:14
chez 7148 COLRUYT WALCOURT - CHASTRES avec carte numéro 7506593903010016</t>
  </si>
  <si>
    <t>/C/SPECIALISTE 100-P-210809-8908124-88               N.REF.:0000010908</t>
  </si>
  <si>
    <t>Virement en euros du compte BE60 7965 5030 0970 (BIC: GKCCBEBB) de
MUTUALITE CHRETIENNE DE LA
PROVINCE DE NAMUR BE 5000  NAMUR
Réf.donneur d'ordre 20210809231723000-27910000010908002 Réf.banque donneuse d'ordre 0801J8A013993</t>
  </si>
  <si>
    <t>/C/KINE. 100-P-210809-4909162-48N.REF.:0000010908001 540529 050 55</t>
  </si>
  <si>
    <t>Virement en euros du compte BE60 7965 5030 0970 (BIC: GKCCBEBB) de
MUTUALITE CHRETIENNE DE LA
PROVINCE DE NAMUR BE 5000  NAMUR
Réf.donneur d'ordre 20210809231723000-09350000010908001 Réf.banque donneuse d'ordre 0801J8A012137</t>
  </si>
  <si>
    <t>/C/KINE. 100-P-210810-3867216-55N.REF.:0000011008001 540529 050 55</t>
  </si>
  <si>
    <t>Virement en euros du compte BE60 7965 5030 0970 (BIC: GKCCBEBB) de
MUTUALITE CHRETIENNE DE LA
PROVINCE DE NAMUR BE 5000  NAMUR
Réf.donneur d'ordre 20210810003153000-11810000011008001 Réf.banque donneuse d'ordre 0801J8B029520</t>
  </si>
  <si>
    <t>Achat par carte de débit AXA - Bancontact - le 12-08-2021 à 12:45
chez 7148 COLRUYT WALCOURT - CHASTRES avec carte numéro 7506593903010016</t>
  </si>
  <si>
    <t>Achat par carte de débit AXA - Bancontact - le 13-08-2021 à 10:12
chez Brunardi - Berpinnes avec carte numéro 7506593903010016</t>
  </si>
  <si>
    <t>Achat par carte de débit AXA - Bancontact - le 13-08-2021 à 11:15
chez DECATHLON CHARLEROI - CHARLEROI avec carte numéro 7506593903010016</t>
  </si>
  <si>
    <t>Achat par carte de débit AXA - Bancontact - le 16-08-2021 à 09:41
chez Q8 106243 WALCOURT - WALCOURT avec carte numéro 7506593903010016
37,28 litre normal sans plomb à 1,41 EUR</t>
  </si>
  <si>
    <t>Achat par carte de débit AXA - Bancontact - le 16-08-2021 à 10:06
chez DI 4144 BULTIA - GERPINNES avec carte numéro 7506593903010016</t>
  </si>
  <si>
    <t>POLYCLINIQUES - MAMBOU</t>
  </si>
  <si>
    <t>Achat par carte de débit AXA - Bancontact - le 16-08-2021 à 10:39
chez POLYCLINIQUES - MAMBOU - CHARLEROI avec carte numéro 7506593903010016</t>
  </si>
  <si>
    <t>Achat par carte de débit AXA - Bancontact - le 16-08-2021 à 11:02
chez POLYCLINIQUES - MAMBOU - CHARLEROI avec carte numéro 7506593903010016</t>
  </si>
  <si>
    <t>Achat par carte de débit AXA - Bancontact - le 17-08-2021 à 10:26
chez PHARMACIE DE GROOTE SP - Walcourt avec carte numéro 7506593903010016</t>
  </si>
  <si>
    <t>ACCUEIL HOSPITALISATIO</t>
  </si>
  <si>
    <t>Achat par carte de débit AXA - Bancontact - le 17-08-2021 à 14:35
chez ACCUEIL HOSPITALISATIO - CHARLEROI avec carte numéro 7506593903010016</t>
  </si>
  <si>
    <t>Achat par carte de débit AXA - Maestro
de 71,67 EUR le 17-08-2021 à 10:53
(1 EUR = 1,000000 EUR et frais étrangers 0,00 EUR)
à MARKET WALCOURT        0000100010001 avec carte numéro 7506593903010016</t>
  </si>
  <si>
    <t>Achat par carte de débit AXA - Bancontact - le 18-08-2021 à 10:13
chez 7148 COLRUYT WALCOURT - CHASTRES avec carte numéro 7506593903010016</t>
  </si>
  <si>
    <t>PHARMACIE DU</t>
  </si>
  <si>
    <t>BEAUMONT E</t>
  </si>
  <si>
    <t>Achat par carte de débit AXA - Maestro
de 28,21 EUR le 21-08-2021 à 09:52
(1 EUR = 1,000000 EUR et frais étrangers 0,00 EUR)
à PHARMACIE DU           BEAUMONT E avec carte numéro 7506593903010016</t>
  </si>
  <si>
    <t>PHARMACIE MUL</t>
  </si>
  <si>
    <t>TOURNON ST</t>
  </si>
  <si>
    <t>Achat par carte de débit AXA - Maestro
de 20,92 EUR le 23-08-2021 à 10:12
(1 EUR = 1,000000 EUR et frais étrangers 0,00 EUR)
à PHARMACIE MUL          TOURNON ST avec carte numéro 7506593903010016</t>
  </si>
  <si>
    <t>/B/ PENSION 08/2021                NISS:54052905055 - PID:00308681834</t>
  </si>
  <si>
    <t>Virement en euros du compte BE44 0011 3066 5645 (BIC: GEBABEBB) de
S.F.P.
TOUR DU MIDI BE 1060 BRUXELLES
Réf.donneur d'ordre 54052905055 08/2021 00000308681834 Réf.banque donneuse d'ordre 5321232BOLUT7SCT</t>
  </si>
  <si>
    <t>AU P'TIT ROC</t>
  </si>
  <si>
    <t>Achat par carte de débit AXA - Maestro
de 33,60 EUR le 24-08-2021 à 20:14
(1 EUR = 1,000000 EUR et frais étrangers 0,00 EUR)
à AU P'TIT ROC           ANGLES SUR avec carte numéro 7506593903010016</t>
  </si>
  <si>
    <t>Achat par carte de débit AXA - Bancontact - le 27-08-2021 à 10:30
chez 7148 COLRUYT WALCOURT - CHASTRES avec carte numéro 7506593903010016</t>
  </si>
  <si>
    <t>Virement en euros vers le compte BE21 7506 5939 0503 (BIC: AXABBE22) de
Goblet Christian
Effectué via Homebanking le 30-08-2021 à 09:10</t>
  </si>
  <si>
    <t>Achat par carte de débit AXA - Maestro
de 5,17 EUR le 30-08-2021 à 11:52
(1 EUR = 1,000000 EUR et frais étrangers 0,00 EUR)
à MARKET WALCOURT        0000100010001 avec carte numéro 7506593903010016</t>
  </si>
  <si>
    <t>Kiné</t>
  </si>
  <si>
    <t>Transfert de 2.000 € vars CG</t>
  </si>
  <si>
    <t>Acc Salon</t>
  </si>
  <si>
    <t>BE23091017301391</t>
  </si>
  <si>
    <t>ORES ASSETS S C R L</t>
  </si>
  <si>
    <t>PRO0000000167374PaiementPrimeProsumer</t>
  </si>
  <si>
    <t>Virement en euros du compte BE23 0910 1730 1391 (BIC: GKCCBEBB) de
ORES ASSETS S C R L
ORES NAMUR SECTEUR A BE 1348 LOUVAIN-LA-NEUVE
Réf.donneur d'ordre PRO0000000167374 Réf.banque donneuse d'ordre 0801G8R159796</t>
  </si>
  <si>
    <t>Virement en euros du compte BE23 0910 1730 1391 (BIC: GKCCBEBB) de
ORES ASSETS S C R L
ORES NAMUR SECTEUR A BE 1348 LOUVAIN-LA-NEUVE
Réf.donneur d'ordre PRO0000000167374 Réf.banque donneuse d'ordre 0801G8R159797</t>
  </si>
  <si>
    <t>Virement en euros du compte BE23 0910 1730 1391 (BIC: GKCCBEBB) de
ORES ASSETS S C R L
ORES NAMUR SECTEUR A BE 1348 LOUVAIN-LA-NEUVE
Réf.donneur d'ordre PRO0000000167374 Réf.banque donneuse d'ordre 0801G8R159798</t>
  </si>
  <si>
    <t>Achat par carte de débit AXA - Bancontact - le 01-09-2021 à 14:02
chez ETS TOELEN - FROIDCHAPELLE avec carte numéro 7506593905030404</t>
  </si>
  <si>
    <t>LIBRAIRIE AU PASSE TEM</t>
  </si>
  <si>
    <t>Achat par carte de débit AXA - Bancontact - le 03-09-2021 à 11:12
chez LIBRAIRIE AU PASSE TEM - Philippeville avec carte numéro 7506593905030404</t>
  </si>
  <si>
    <t>Achat par carte de débit AXA - Maestro
de 36,85 EUR le 03-09-2021 à 12:40
(1 EUR = 1,000000 EUR et frais étrangers 0,00 EUR)
à ABBAYE DE MAREDSOUS    DENEE avec carte numéro 7506593905030404</t>
  </si>
  <si>
    <t>Achat par carte de débit AXA - Maestro
de 12,65 EUR le 03-09-2021 à 13:19
(1 EUR = 1,000000 EUR et frais étrangers 0,00 EUR)
à ABBAYE DE MAREDSOUS    DENEE avec carte numéro 7506593905030404</t>
  </si>
  <si>
    <t>COUTURIER FRANCOISE</t>
  </si>
  <si>
    <t>Achat par carte de débit AXA - Bancontact - le 07-09-2021 à 13:35
chez COUTURIER FRANCOISE - DURBUY avec carte numéro 7506593905030404</t>
  </si>
  <si>
    <t>Virement en euros vers le compte BE80 3701 1201 4677 (BIC: BBRUBEBB) de
Comptapva sprl
Réf.banque donneuse d'ordre E203871388
Effectué via Homebanking le 09-09-2021 à 08:46</t>
  </si>
  <si>
    <t>2021 / 18</t>
  </si>
  <si>
    <t>Achat par carte de débit AXA - Bancontact - le 09-09-2021 à 09:52
chez LURQUIN GOURDINNE STAT - THUILLIES avec carte numéro 7506593905030404
60,78 litre diesel à 1,41 EUR</t>
  </si>
  <si>
    <t>Achat par carte de débit AXA - Bancontact - le 10-09-2021 à 10:00
chez MR. BRICOLAGE WALCOURT - WALCOURT avec carte numéro 7506593905030404</t>
  </si>
  <si>
    <t>Achat par carte de débit AXA - Bancontact - le 10-09-2021 à 13:48
chez DUMONT GLACIER - NAMUR avec carte numéro 7506593905030404</t>
  </si>
  <si>
    <t>TOTAL NB000975 MARCINE</t>
  </si>
  <si>
    <t>Achat par carte de débit AXA - Bancontact - le 14-09-2021 à 08:40
chez TOTAL NB000975 MARCINE - MARCINELLE avec carte numéro 7506593905030404</t>
  </si>
  <si>
    <t>Achat par carte de débit AXA - Bancontact - le 15-09-2021 à 11:44
chez HUBO PHILIPPEVILLE - PHILIPPEVILLE avec carte numéro 7506593905030404</t>
  </si>
  <si>
    <t>PATISSERIE GERLACHE SP</t>
  </si>
  <si>
    <t>CELLES (NAM.)</t>
  </si>
  <si>
    <t>Achat par carte de débit AXA - Bancontact - le 16-09-2021 à 10:15
chez PATISSERIE GERLACHE SP - CELLES (NAM.) avec carte numéro 7506593905030404</t>
  </si>
  <si>
    <t>Achat par carte de débit AXA - Bancontact - le 16-09-2021 à 14:38
chez PATISSERIE GERLACHE SP - CELLES (NAM.) avec carte numéro 7506593905030404</t>
  </si>
  <si>
    <t>FACTURE No 16575770</t>
  </si>
  <si>
    <t>Lingerie Etienne</t>
  </si>
  <si>
    <t>Virement instantané en euros du compte BE76 7320 1966 6395 (BIC: CREGBEBBXXX) de
ROSMAN JACQUES
RUE DES HAYETTES     90 BE 5000     NAMUR
Réf.donneur d'ordre NOTPROVIDED Réf.banque donneuse d'ordre IP800480094146
Effectué le 17-09-2021 à 08:12</t>
  </si>
  <si>
    <t>Achat par carte de débit AXA - Bancontact - le 17-09-2021 à 12:01
chez BOULANGERIE VANDER CAM - CINEY avec carte numéro 7506593905030404</t>
  </si>
  <si>
    <t>Achat par carte de débit AXA - Bancontact - le 17-09-2021 à 12:16
chez BOULANGERIE VANDER CAM - CINEY avec carte numéro 7506593905030404</t>
  </si>
  <si>
    <t>Achat par carte de débit AXA - Bancontact - le 19-09-2021 à 08:32
chez Q8 106243 WALCOURT - WALCOURT avec carte numéro 7506593905030404
53,58 litre diesel à 1,43 EUR</t>
  </si>
  <si>
    <t>Achat par carte de débit AXA - Maestro
de 5,10 EUR le 17-09-2021 à 10:22
(1 EUR = 1,000000 EUR et frais étrangers 0,00 EUR)
à ABBAYE DE MAREDSOUS    DENEE avec carte numéro 7506593905030404</t>
  </si>
  <si>
    <t>Retrait d'espèces par carte de débit AXA - Bancontact - le 20-09-2021 à 10:33
chez WALCOURT - WALCOURT avec carte numéro 7506593905030404</t>
  </si>
  <si>
    <t>Achat par carte de débit AXA - Bancontact - le 20-09-2021 à 17:52
chez Lvp Piscine - Thuin avec carte numéro 7506593905030404</t>
  </si>
  <si>
    <t>Facture n 2021/222 -acompte</t>
  </si>
  <si>
    <t>Virement en euros du compte BE73 0910 0038 1460 (BIC: GKCCBEBB) de
ADM.COM.    FROIDCHAPELLE
PLACE ALBERT IER 38 BE 6440        FROIDCHAPELLE
Réf.donneur d'ordre 0P2100636749 Réf.banque donneuse d'ordre 0801E9K008971</t>
  </si>
  <si>
    <t>2021/1109</t>
  </si>
  <si>
    <t>Virement en euros vers le compte BE80 0015 0487 5477 (BIC: GEBABEBB) de
DL CONSULT
RUE ADOLPHE DELOOZ 1 BE 5590 CINEY
Réf.banque donneuse d'ordre E204557654
Effectué via Homebanking le 22-09-2021 à 09:00</t>
  </si>
  <si>
    <t>Virement en euros vers le compte BE45 0000 0000 8989 (BIC: BPOTBEB1) de
FONDATION CONTRE LE CANCER
CHEE DE LOUVAIN 479 BE 1030 BRUXELLES
Réf.banque donneuse d'ordre E204557655
Effectué via Homebanking le 22-09-2021 à 09:01</t>
  </si>
  <si>
    <t>Virement en euros vers le compte BE06 0960 1782 8722 (BIC: GKCCBEBB) de
Tecteo - VOO
Rue Jean Jaures 46 BE 4430 ANS
Réf.banque donneuse d'ordre E204557656
Effectué via Homebanking le 22-09-2021 à 09:00</t>
  </si>
  <si>
    <t>/C/MED.GENER. 100-1-210920-4588984-79                N.REF.:0000012109</t>
  </si>
  <si>
    <t>Virement en euros du compte BE60 7965 5030 0970 (BIC: GKCCBEBB) de
MUTUALITE CHRETIENNE DE LA
PROVINCE DE NAMUR BE 5000  NAMUR
Réf.donneur d'ordre 20210921002059000-26470000012109001 Réf.banque donneuse d'ordre 0801J9M022075</t>
  </si>
  <si>
    <t>/B/ PENSION 09/2021                NISS:49122809185 - PID:00311809380</t>
  </si>
  <si>
    <t>AMI:58,14 SOLID:32,75 PREC:109,27  PLUS D INFOS:WWW.MYPENSION.BE</t>
  </si>
  <si>
    <t>Virement en euros du compte BE44 0011 3066 5645 (BIC: GEBABEBB) de
S.F.P.
TOUR DU MIDI BE 1060 BRUXELLES
Réf.donneur d'ordre 49122809185 09/2021 00000311809380 Réf.banque donneuse d'ordre 3821264B6G9X0SCT</t>
  </si>
  <si>
    <t>Achat par carte de débit AXA - Bancontact - le 23-09-2021 à 15:53
chez CBM Store - Philippeville avec carte numéro 7506593905030404</t>
  </si>
  <si>
    <t>Achat par carte de débit AXA - Bancontact - le 25-09-2021 à 14:36
chez COUTURIER FRANCOISE - DURBUY avec carte numéro 7506593905030404</t>
  </si>
  <si>
    <t>Achat par carte de débit AXA - Bancontact - le 26-09-2021 à 08:32
chez HUYLENBROECK SERGE M. - WALCOURT avec carte numéro 7506593905030404</t>
  </si>
  <si>
    <t>Achat par carte de débit AXA - Bancontact - le 27-09-2021 à 13:51
chez Q8 106243 WALCOURT - WALCOURT avec carte numéro 7506593905030404
55,40 litre diesel à 1,43 EUR</t>
  </si>
  <si>
    <t>Virement en euros vers le compte BE24 2100 0007 6238 (BIC: GEBABEBB) de
AG Insurance
BD E JACQUMAIN 53 BE 1000 BRUXELLES
Réf.banque donneuse d'ordre E204863128
Effectué via Homebanking le 28-09-2021 à 08:46</t>
  </si>
  <si>
    <t>LA TARTINE</t>
  </si>
  <si>
    <t>LASNE</t>
  </si>
  <si>
    <t>Achat par carte de débit AXA - Maestro
de 46,10 EUR le 26-09-2021 à 13:52
(1 EUR = 1,000000 EUR et frais étrangers 0,00 EUR)
à LA TARTINE             LASNE avec carte numéro 7506593905030404</t>
  </si>
  <si>
    <t>2021 / 19</t>
  </si>
  <si>
    <t>Achat par carte de débit AXA - Bancontact - le 29-09-2021 à 11:43
chez DUMONT GLACIER - NAMUR avec carte numéro 7506593905030404</t>
  </si>
  <si>
    <t>Achat par carte de débit AXA - Maestro
de 7,20 EUR le 29-09-2021 à 15:20
(1 EUR = 1,000000 EUR et frais étrangers 0,00 EUR)
à Q PARK LEOPOLD         NAMUR avec carte numéro 7506593905030404</t>
  </si>
  <si>
    <t>Ass. maison</t>
  </si>
  <si>
    <t>Revenus pro</t>
  </si>
  <si>
    <t>Fond. Cancer</t>
  </si>
  <si>
    <t>Achat par carte de débit AXA - Bancontact - le 01-10-2021 à 11:40
chez Lvp Piscine - Thuin avec carte numéro 7506593905030404</t>
  </si>
  <si>
    <t>Achat par carte de débit AXA - Bancontact - le 01-10-2021 à 12:51
chez Black Coffee - Fontaine l avec carte numéro 7506593905030404</t>
  </si>
  <si>
    <t>HOPITAL ST-JOSEPH LOVE</t>
  </si>
  <si>
    <t>Achat par carte de débit AXA - Bancontact - le 01-10-2021 à 14:54
chez HOPITAL ST-JOSEPH LOVE - CHARLEROI avec carte numéro 7506593905030404</t>
  </si>
  <si>
    <t>Retrait d'espèces par carte de débit AXA - Bancontact - le 01-10-2021 à 15:21
chez NALINNES-BULTIA - NALINNES avec carte numéro 7506593905030404</t>
  </si>
  <si>
    <t>BE73068931242160</t>
  </si>
  <si>
    <t>F.P.S.</t>
  </si>
  <si>
    <t>Cours Aquarelle GOBLET Christian</t>
  </si>
  <si>
    <t>Virement en euros vers le compte BE73 0689 3124 2160 (BIC: GKCCBEBB) de
F.P.S.
Réf.banque donneuse d'ordre E205166825
Effectué via Homebanking le 01-10-2021 à 16:34</t>
  </si>
  <si>
    <t>Achat par carte de débit AXA - Bancontact - le 03-10-2021 à 08:48
chez HUYLENBROECK SERGE M. - WALCOURT avec carte numéro 7506593905030404</t>
  </si>
  <si>
    <t>Virement en euros avec date d'exécution souhaitée vers le compte BE61 6792 0022 9117 (BIC: PCHQBEBB) de
FISC VERSEMENTS ANTICIPES
Réf.banque donneuse d'ordre E204898492
via Homebanking le 28-09-2021 à 16:44</t>
  </si>
  <si>
    <t>UR 802120 SPEAK EASY</t>
  </si>
  <si>
    <t>Achat par carte de débit AXA - Bancontact - le 04-10-2021 à 06:08
chez UR 802120 SPEAK EASY - GOSSELIES avec carte numéro 7506593905030404</t>
  </si>
  <si>
    <t>Achat par carte de débit AXA - Maestro
de 11,20 EUR le 02-10-2021 à 12:05
(1 EUR = 1,000000 EUR et frais étrangers 0,00 EUR)
à ABBAYE DE MAREDSOUS    DENEE avec carte numéro 7506593905030404</t>
  </si>
  <si>
    <t>VISA    REF 264</t>
  </si>
  <si>
    <t>Desole pour l erreur lingerie</t>
  </si>
  <si>
    <t>Virement en euros du compte BE04 3100 8086 3431 (BIC: BBRUBEBB) de
M JACQUES ROSMAN
RUE DES HAYETTES 90 BE 5000        NAMUR
Réf.banque donneuse d'ordre OVI/N/0113/HA0643303484369409000000</t>
  </si>
  <si>
    <t>L'ESCALE</t>
  </si>
  <si>
    <t>BONIFACIO</t>
  </si>
  <si>
    <t>Achat par carte de débit AXA - Maestro
de 63,00 EUR le 04-10-2021 à 19:47
(1 EUR = 1,000000 EUR et frais étrangers 0,00 EUR)
à L'ESCALE               BONIFACIO avec carte numéro 7506593905030404</t>
  </si>
  <si>
    <t>BOULANGERIE SIMO</t>
  </si>
  <si>
    <t>PORTO VECC</t>
  </si>
  <si>
    <t>Achat par carte de débit AXA - Maestro
de 7,90 EUR le 04-10-2021 à 10:53
(1 EUR = 1,000000 EUR et frais étrangers 0,00 EUR)
à BOULANGERIE SIMO       PORTO VECCHIO avec carte numéro 7506593905030404</t>
  </si>
  <si>
    <t>SPAR BONIFACIO</t>
  </si>
  <si>
    <t>Achat par carte de débit AXA - Maestro
de 7,50 EUR le 05-10-2021 à 07:24
(1 EUR = 1,000000 EUR et frais étrangers 0,00 EUR)
à SPAR BONIFACIO         BONIFACIO avec carte numéro 7506593905030404</t>
  </si>
  <si>
    <t>L'AUBERGE CORSE</t>
  </si>
  <si>
    <t>Achat par carte de débit AXA - Maestro
de 74,00 EUR le 05-10-2021 à 20:17
(1 EUR = 1,000000 EUR et frais étrangers 0,00 EUR)
à L'AUBERGE CORSE        BONIFACIO avec carte numéro 7506593905030404</t>
  </si>
  <si>
    <t>LE FONDAGO</t>
  </si>
  <si>
    <t>Achat par carte de débit AXA - Maestro
de 35,60 EUR le 06-10-2021 à 13:14
(1 EUR = 1,000000 EUR et frais étrangers 0,00 EUR)
à LE FONDAGO             BONIFACIO avec carte numéro 7506593905030404</t>
  </si>
  <si>
    <t>OFFICE</t>
  </si>
  <si>
    <t>Achat par carte de débit AXA - Maestro
de 13,00 EUR le 06-10-2021 à 10:35
(1 EUR = 1,000000 EUR et frais étrangers 0,00 EUR)
à OFFICE                 BONIFACIO avec carte numéro 7506593905030404</t>
  </si>
  <si>
    <t>/C/SPECIALISTE 100-P-211004-6394676-83               N.REF.:0000010510</t>
  </si>
  <si>
    <t>Virement en euros du compte BE60 7965 5030 0970 (BIC: GKCCBEBB) de
MUTUALITE CHRETIENNE DE LA
PROVINCE DE NAMUR BE 5000  NAMUR
Réf.donneur d'ordre 20211005000757000-22500000010510001 Réf.banque donneuse d'ordre 0801HA6018678</t>
  </si>
  <si>
    <t>LUNCH GARDEN JUMET</t>
  </si>
  <si>
    <t>Achat par carte de débit AXA - Bancontact - le 07-10-2021 à 12:34
chez LUNCH GARDEN JUMET - JUMET avec carte numéro 7506593905030404</t>
  </si>
  <si>
    <t>B'17-89</t>
  </si>
  <si>
    <t>Achat par carte de débit AXA - Maestro
de 71,50 EUR le 06-10-2021 à 20:26
(1 EUR = 1,000000 EUR et frais étrangers 0,00 EUR)
à B'17-89                BONIFACIO avec carte numéro 7506593905030404</t>
  </si>
  <si>
    <t>Achat par carte de débit AXA - Bancontact - le 08-10-2021 à 10:24
chez Brunardi - Berpinnes avec carte numéro 7506593905030404</t>
  </si>
  <si>
    <t>Achat par carte de débit AXA - Bancontact - le 08-10-2021 à 11:22
chez Evo Area - GOSSELIES avec carte numéro 7506593905030404</t>
  </si>
  <si>
    <t>Achat par carte de débit AXA - Bancontact - le 08-10-2021 à 11:44
chez LUNCH GARDEN JUMET - JUMET avec carte numéro 7506593905030404</t>
  </si>
  <si>
    <t>Achat par carte de débit AXA - Bancontact - le 08-10-2021 à 12:35
chez MARCEL SCHAMP MARCINEL - MARCINELLES avec carte numéro 7506593905030404</t>
  </si>
  <si>
    <t>DAC ETS BOTTI</t>
  </si>
  <si>
    <t>Achat par carte de débit AXA - Maestro
de 12,02 EUR le 07-10-2021 à 06:41
(1 EUR = 1,000000 EUR et frais étrangers 0,00 EUR)
à DAC ETS BOTTI          BONIFACIO avec carte numéro 7506593905030404</t>
  </si>
  <si>
    <t>CAFE VOYAGEURS</t>
  </si>
  <si>
    <t>FIGARI</t>
  </si>
  <si>
    <t>Achat par carte de débit AXA - Maestro
de 15,60 EUR le 07-10-2021 à 07:27
(1 EUR = 1,000000 EUR et frais étrangers 0,00 EUR)
à CAFE VOYAGEURS         FIGARI avec carte numéro 7506593905030404</t>
  </si>
  <si>
    <t>Achat par carte de débit AXA - Bancontact - le 10-10-2021 à 08:45
chez HUYLENBROECK SERGE M. - WALCOURT avec carte numéro 7506593905030404</t>
  </si>
  <si>
    <t>Achat par carte de débit AXA - Bancontact - le 11-10-2021 à 12:18
chez BOULANGERIE VANDER CAM - CINEY avec carte numéro 7506593905030404</t>
  </si>
  <si>
    <t>BE39103031588019</t>
  </si>
  <si>
    <t>MOBILESEM</t>
  </si>
  <si>
    <t>Virement en euros vers le compte BE39 1030 3158 8019 (BIC: NICABEBB) de
MOBILESEM
Réf.banque donneuse d'ordre E205827436
Effectué via Homebanking le 11-10-2021 à 16:02</t>
  </si>
  <si>
    <t>Achat par carte de débit AXA - Maestro
de 4,00 EUR le 12-10-2021 à 16:27
(1 EUR = 1,000000 EUR et frais étrangers 0,00 EUR)
à Chocolat Champagne     BRUXELLES avec carte numéro 7506593905030404</t>
  </si>
  <si>
    <t>Virement en euros vers le compte BE87 7965 5011 9094 (BIC: GKCCBEBB) de
MC PROVINCE DE NAMUR
RUE DES TANNERIES 55 BE 5000 NAMUR
Réf.banque donneuse d'ordre E205941376
Effectué via Homebanking le 13-10-2021 à 10:38</t>
  </si>
  <si>
    <t>EMPIRE</t>
  </si>
  <si>
    <t>Achat par carte de débit AXA - Bancontact - le 13-10-2021 à 17:53
chez EMPIRE - CHARLEROI avec carte numéro 7506593905030404</t>
  </si>
  <si>
    <t>Achat par carte de débit AXA - Bancontact - le 13-10-2021 à 19:17
chez PATHE - CHARLEROI avec carte numéro 7506593905030404</t>
  </si>
  <si>
    <t>2021 / 20</t>
  </si>
  <si>
    <t>MOBIL ESEM</t>
  </si>
  <si>
    <t>Defraiement mois de septembre 2021 LC</t>
  </si>
  <si>
    <t>Virement en euros du compte BE39 1030 3158 8019 (BIC: NICABEBB) de
MOBIL ESEM
Rue du Moulin,181 BE 5600 PHILIPPEVILLE
Réf.banque donneuse d'ordre C1J14PGVY68QAMZD</t>
  </si>
  <si>
    <t>Virement en euros vers le compte BE22 6792 0030 0047 (BIC: PCHQBEBB) de
TVA RECETTES
Réf.banque donneuse d'ordre E206073680
Effectué via Homebanking le 15-10-2021 à 09:45</t>
  </si>
  <si>
    <t>Achat par carte de débit AXA - Bancontact - le 15-10-2021 à 10:58
chez LURQUIN GOURDINNE STAT - THUILLIES avec carte numéro 7506593905030404
47,63 litre diesel à 1,56 EUR</t>
  </si>
  <si>
    <t>Achat par carte de débit AXA - Bancontact - le 17-10-2021 à 08:41
chez HUYLENBROECK SERGE M. - WALCOURT avec carte numéro 7506593905030404</t>
  </si>
  <si>
    <t>Le Jacquemart</t>
  </si>
  <si>
    <t>Hotton</t>
  </si>
  <si>
    <t>Achat par carte de débit AXA - Bancontact - le 17-10-2021 à 15:05
chez Le Jacquemart - Hotton avec carte numéro 7506593905030404</t>
  </si>
  <si>
    <t>Achat par carte de débit AXA - Bancontact - le 18-10-2021 à 14:25
chez DECATHLON 207 CHATELIN - CHATELINEAU avec carte numéro 7506593905030404</t>
  </si>
  <si>
    <t>FACTURE No 16698478</t>
  </si>
  <si>
    <t>Retrait d'espèces - SS</t>
  </si>
  <si>
    <t>Retrait d'espèces via SelfService 19-10-2021 à 15:38</t>
  </si>
  <si>
    <t>WALERI - BLACKSTAR FUS</t>
  </si>
  <si>
    <t>Achat par carte de débit AXA - Bancontact - le 20-10-2021 à 16:27
chez WALERI - BLACKSTAR FUS - ERPION avec carte numéro 7506593905030404</t>
  </si>
  <si>
    <t>Virement en euros vers le compte BE06 0960 1782 8722 (BIC: GKCCBEBB) de
Tecteo - VOO
Rue Jean Jaures 46 BE 4430 ANS
Réf.banque donneuse d'ordre E206382782
Effectué via Homebanking le 21-10-2021 à 09:26</t>
  </si>
  <si>
    <t>Achat par carte de débit AXA - Bancontact - le 21-10-2021 à 11:01
chez 7148 COLRUYT WALCOURT - CHASTRES avec carte numéro 7506593905030404</t>
  </si>
  <si>
    <t>/B/ PENSION 10/2021                NISS:49122809185 - PID:00315833600</t>
  </si>
  <si>
    <t>Virement en euros du compte BE44 0011 3066 5645 (BIC: GEBABEBB) de
S.F.P.
TOUR DU MIDI BE 1060 BRUXELLES
Réf.donneur d'ordre 49122809185 10/2021 00000315833600 Réf.banque donneuse d'ordre 0021293CMPSQMSCT</t>
  </si>
  <si>
    <t>LUNCH GARDEN 645 GOSSE</t>
  </si>
  <si>
    <t>Achat par carte de débit AXA - Bancontact - le 22-10-2021 à 13:18
chez LUNCH GARDEN 645 GOSSE - GOSSELIES avec carte numéro 7506593905030404</t>
  </si>
  <si>
    <t>Achat par carte de débit AXA - Bancontact - le 22-10-2021 à 16:33
chez Evo Area - GOSSELIES avec carte numéro 7506593905030404</t>
  </si>
  <si>
    <t>Achat par carte de débit AXA - Bancontact - le 23-10-2021 à 10:40
chez PEPINIERE RAUNET SPRL - HAM-SUR-HEURE avec carte numéro 7506593905030404</t>
  </si>
  <si>
    <t>WALLONIE EXPO -</t>
  </si>
  <si>
    <t>Marche</t>
  </si>
  <si>
    <t>Achat par carte de débit AXA - Bancontact - le 23-10-2021 à 11:40
chez WALLONIE EXPO - - Marche avec carte numéro 7506593905030404
Communication 4706XUD ORD03700935</t>
  </si>
  <si>
    <t>Achat par carte de débit AXA - Bancontact - le 24-10-2021 à 08:56
chez HUYLENBROECK SERGE M. - WALCOURT avec carte numéro 7506593905030404</t>
  </si>
  <si>
    <t>Achat par carte de débit AXA - Bancontact - le 24-10-2021 à 08:59
chez Q8 106243 WALCOURT - WALCOURT avec carte numéro 7506593905030404
62,00 litre diesel à 1,55 EUR</t>
  </si>
  <si>
    <t>BRAINPOINT</t>
  </si>
  <si>
    <t>ZAVENTEM</t>
  </si>
  <si>
    <t>Achat par carte de débit AXA - Bancontact - le 24-10-2021 à 16:26
chez BRAINPOINT - ZAVENTEM avec carte numéro 7506593905030404</t>
  </si>
  <si>
    <t>Achat par carte de débit AXA - Maestro
de 3,50 EUR le 23-10-2021 à 10:55
(1 EUR = 1,000000 EUR et frais étrangers 0,00 EUR)
à Chocolat Champagne     BRUXELLES avec carte numéro 7506593905030404</t>
  </si>
  <si>
    <t>SumUp  *Associat</t>
  </si>
  <si>
    <t>Hamois</t>
  </si>
  <si>
    <t>Achat par carte de débit AXA - Maestro
de 4,60 EUR le 24-10-2021 à 16:54
(1 EUR = 1,000000 EUR et frais étrangers 0,00 EUR)
à SumUp  *Association fr Hamois avec carte numéro 7506593905030404</t>
  </si>
  <si>
    <t>Achat par carte de débit AXA - Maestro
de 4,90 EUR le 27-10-2021 à 11:04
(1 EUR = 1,000000 EUR et frais étrangers 0,00 EUR)
à ABBAYE DE MAREDSOUS    DENEE avec carte numéro 7506593905030404</t>
  </si>
  <si>
    <t>Achat par carte de débit AXA - Maestro
de 11,20 EUR le 27-10-2021 à 12:44
(1 EUR = 1,000000 EUR et frais étrangers 0,00 EUR)
à ABBAYE DE MAREDSOUS    DENEE avec carte numéro 7506593905030404</t>
  </si>
  <si>
    <t>Achat par carte de débit AXA - Bancontact - le 28-10-2021 à 14:58
chez PATISSERIE DUMONT - NAMUR avec carte numéro 7506593905030404</t>
  </si>
  <si>
    <t>Achat par carte de débit AXA - Bancontact - le 28-10-2021 à 16:12
chez SANTE ET PREVOYANCE - BOUGE avec carte numéro 7506593905030404</t>
  </si>
  <si>
    <t>boucherie lange</t>
  </si>
  <si>
    <t>Achat par carte de débit AXA - Bancontact - le 29-10-2021 à 12:32
chez boucherie lange - CHIMAY avec carte numéro 7506593905030404</t>
  </si>
  <si>
    <t>Aksum Coffee Hou</t>
  </si>
  <si>
    <t>Achat par carte de débit AXA - Bancontact - le 30-10-2021 à 18:36
chez Aksum Coffee Hou - Bruxelles avec carte numéro 7506593905030404</t>
  </si>
  <si>
    <t>743 QUICK AGORA</t>
  </si>
  <si>
    <t>Achat par carte de débit AXA - Bancontact - le 30-10-2021 à 20:15
chez 743 QUICK AGORA - BRUXELLES avec carte numéro 7506593905030404</t>
  </si>
  <si>
    <t>PARKING MONNAIE SA</t>
  </si>
  <si>
    <t>Achat par carte de débit AXA - Bancontact - le 30-10-2021 à 21:53
chez PARKING MONNAIE SA - BRUXELLES avec carte numéro 7506593905030404</t>
  </si>
  <si>
    <t>Achat par carte de débit AXA - Bancontact - le 31-10-2021 à 08:49
chez HUYLENBROECK SERGE M. - WALCOURT avec carte numéro 7506593905030404</t>
  </si>
  <si>
    <t>Achat par carte de débit AXA - Bancontact - le 31-10-2021 à 08:51
chez Q8 106243 WALCOURT - WALCOURT avec carte numéro 7506593905030404
56,02 litre diesel à 1,54 EUR</t>
  </si>
  <si>
    <t>Achat par carte de débit AXA - Bancontact - le 31-10-2021 à 11:16
chez HERMAND OLIVIER - DINANT avec carte numéro 7506593905030404</t>
  </si>
  <si>
    <t>Impôts</t>
  </si>
  <si>
    <t>CORSE</t>
  </si>
  <si>
    <t>/B/ PENSION 09/2021343 30534213 5050868</t>
  </si>
  <si>
    <t>Virement en euros du compte BE20 0910 1214 7156 (BIC: GKCCBEBB) de
ETHIAS SA
RUE DES CROISIERS 24 BE 4000 LIEGE
Réf.donneur d'ordre Z87V108263022912 Réf.banque donneuse d'ordre 0801G8Q134676</t>
  </si>
  <si>
    <t>Virement en euros vers le compte BE74 7955 6816 9607 (BIC: GKCCBEBB) de
Grand Hopital charleroi
Avenue du centenaire 73 BE 6061 Montignies sur sambre
Réf.banque donneuse d'ordre E203356929
Effectué via Mobile (App AXA Banque pour smartphone) le 01-09-2021 à 10:15</t>
  </si>
  <si>
    <t>Achat par carte de débit AXA - Bancontact - le 02-09-2021 à 10:24
chez 7148 COLRUYT WALCOURT - CHASTRES avec carte numéro 7506593903010016</t>
  </si>
  <si>
    <t>Achat par carte de débit AXA - Bancontact - le 03-09-2021 à 10:38
chez MARCEL SCHAMP SA - MARCINELLES avec carte numéro 7506593903010016</t>
  </si>
  <si>
    <t>Achat par carte de débit AXA - Bancontact - le 04-09-2021 à 09:51
chez 7148 COLRUYT WALCOURT - CHASTRES avec carte numéro 7506593903010016</t>
  </si>
  <si>
    <t>Retrait d'espèces par carte de débit AXA - Bancontact - le 04-09-2021 à 18:31
chez WALCOURT - WALCOURT avec carte numéro 7506593903010016</t>
  </si>
  <si>
    <t>Achat par carte de débit AXA - Maestro
de 2,50 EUR le 03-09-2021 à 15:12
(1 EUR = 1,000000 EUR et frais étrangers 0,00 EUR)
à MAGASIN L'ABBAYE       DENEE avec carte numéro 7506593903010016</t>
  </si>
  <si>
    <t>BELFIUS35306001</t>
  </si>
  <si>
    <t>Belfius</t>
  </si>
  <si>
    <t>Retrait d'espèces par carte de débit AXA - Bancontact - le 06-09-2021 à 20:30
chez BELFIUS35306001 - Belfius avec carte numéro 7506593903010016</t>
  </si>
  <si>
    <t>Achat par carte de débit AXA - Bancontact - le 08-09-2021 à 10:02
chez MR. BRICOLAGE WALCOURT - WALCOURT avec carte numéro 7506593903010016</t>
  </si>
  <si>
    <t>Achat par carte de débit AXA - Bancontact - le 09-09-2021 à 11:14
chez 7148 COLRUYT WALCOURT - CHASTRES avec carte numéro 7506593903010016</t>
  </si>
  <si>
    <t>MOLIERE ET COMPAGNIE S</t>
  </si>
  <si>
    <t>Achat par carte de débit AXA - Bancontact - le 09-09-2021 à 16:13
chez MOLIERE ET COMPAGNIE S - CHARLEROI avec carte numéro 7506593903010016</t>
  </si>
  <si>
    <t>Achat par carte de débit AXA - Bancontact - le 10-09-2021 à 10:07
chez MARCEL SCHAMP SA - MARCINELLES avec carte numéro 7506593903010016</t>
  </si>
  <si>
    <t>TRAFIC GRP GERPINNES</t>
  </si>
  <si>
    <t>Achat par carte de débit AXA - Bancontact - le 10-09-2021 à 10:39
chez TRAFIC GRP GERPINNES - GERPINNES avec carte numéro 7506593903010016</t>
  </si>
  <si>
    <t>maman</t>
  </si>
  <si>
    <t>Virement instantané en euros du compte BE68 3600 8900 0334 (BIC: BBRUBEBBXXX) de
MME MARGUERITE JADIN
RUE CALLEWAERT 40 BE 6020        DAMPREMY
Réf.donneur d'ordre NOTPROVIDED Réf.banque donneuse d'ordre OVI/I/0113/Ucfx1N3KiMPOyWBVfQ465064
Effectué le 10-09-2021 à 15:03</t>
  </si>
  <si>
    <t>Achat par carte de débit AXA - Bancontact - le 12-09-2021 à 18:53
chez Q8 106243 WALCOURT - WALCOURT avec carte numéro 7506593903010016
36,69 litre normal sans plomb à 1,43 EUR</t>
  </si>
  <si>
    <t>Achat par carte de débit AXA - Maestro
de 4,50 EUR le 10-09-2021 à 09:49
(1 EUR = 1,000000 EUR et frais étrangers 0,00 EUR)
à MARKET WALCOURT        0000100010001 avec carte numéro 7506593903010016</t>
  </si>
  <si>
    <t>Achat par carte de débit AXA - Bancontact - le 13-09-2021 à 15:17
chez Brunardi - Berpinnes avec carte numéro 7506593903010016</t>
  </si>
  <si>
    <t>Achat par carte de débit AXA - Bancontact - le 13-09-2021 à 15:39
chez PHARMACIE DE GROOTE SP - Walcourt avec carte numéro 7506593903010016</t>
  </si>
  <si>
    <t>Achat par carte de débit AXA - Bancontact - le 16-09-2021 à 17:19
chez 7148 COLRUYT WALCOURT - CHASTRES avec carte numéro 7506593903010016</t>
  </si>
  <si>
    <t>Achat par carte de débit AXA - Bancontact - le 17-09-2021 à 11:00
chez MAKRO LODELINSART WINK - LODELINSART avec carte numéro 7506593903010016</t>
  </si>
  <si>
    <t>Retrait d'espèces par carte de débit AXA - Bancontact - le 18-09-2021 à 09:53
chez NALINNES-BULTIA - NALINNES avec carte numéro 7506593903010016</t>
  </si>
  <si>
    <t>Achat par carte de débit AXA - Bancontact - le 21-09-2021 à 11:09
chez 7148 COLRUYT WALCOURT - CHASTRES avec carte numéro 7506593903010016</t>
  </si>
  <si>
    <t>Achat par carte de débit AXA - Maestro
de 8,35 EUR le 21-09-2021 à 11:24
(1 EUR = 1,000000 EUR et frais étrangers 0,00 EUR)
à MARKET WALCOURT        0000100010001 avec carte numéro 7506593903010016</t>
  </si>
  <si>
    <t>Virement en euros vers le compte BE15 0017 7247 4330 (BIC: GEBABEBB) de
SODEXO TITRES SERVICES
Réf.banque donneuse d'ordre E204558854
Effectué via Mobile (App AXA Banque pour smartphone) le 22-09-2021 à 09:19</t>
  </si>
  <si>
    <t>/B/ PENSION 09/2021                NISS:54052905055 - PID:00313660085</t>
  </si>
  <si>
    <t>PREC:100,16                        PLUS D INFOS:WWW.MYPENSION.BE</t>
  </si>
  <si>
    <t>Virement en euros du compte BE44 0011 3066 5645 (BIC: GEBABEBB) de
S.F.P.
TOUR DU MIDI BE 1060 BRUXELLES
Réf.donneur d'ordre 54052905055 09/2021 00000313660085 Réf.banque donneuse d'ordre 8721264B6MZ2TSCT</t>
  </si>
  <si>
    <t>Achat par carte de débit AXA - Bancontact - le 23-09-2021 à 16:08
chez 7148 COLRUYT WALCOURT - CHASTRES avec carte numéro 7506593903010016</t>
  </si>
  <si>
    <t>Achat par carte de débit AXA - Bancontact - le 24-09-2021 à 10:46
chez CLUB 146 BULTIA - GERPINNES avec carte numéro 7506593903010016</t>
  </si>
  <si>
    <t>Achat par carte de débit AXA - Bancontact - le 24-09-2021 à 10:56
chez MARCEL SCHAMP SA - MARCINELLES avec carte numéro 7506593903010016</t>
  </si>
  <si>
    <t>Achat par carte de débit AXA - Bancontact - le 27-09-2021 à 10:40
chez POLYCLINIQ. - MARIE-CU - LODELINSART avec carte numéro 7506593903010016</t>
  </si>
  <si>
    <t>Achat par carte de débit AXA - Bancontact - le 28-09-2021 à 12:24
chez C&amp;A 327 PHILIPPEVILLE - PHILIPPEVILLE avec carte numéro 7506593903010016</t>
  </si>
  <si>
    <t>Achat par carte de débit AXA - Bancontact - le 30-09-2021 à 17:38
chez 7148 COLRUYT WALCOURT - CHASTRES avec carte numéro 7506593903010016</t>
  </si>
  <si>
    <t>/B/ PENSION 10/2021343 30534213 5050868</t>
  </si>
  <si>
    <t>Virement en euros du compte BE20 0910 1214 7156 (BIC: GKCCBEBB) de
ETHIAS SA
RUE DES CROISIERS 24 BE 4000 LIEGE
Réf.donneur d'ordre Z87V109273023315 Réf.banque donneuse d'ordre 0801I9R060086</t>
  </si>
  <si>
    <t>Achat par carte de débit AXA - Bancontact - le 01-10-2021 à 10:01
chez PHARMACIE DE GROOTE SP - Walcourt avec carte numéro 7506593903010016</t>
  </si>
  <si>
    <t>Achat par carte de débit AXA - Bancontact - le 02-10-2021 à 16:08
chez DI 4144 BULTIA - GERPINNES avec carte numéro 7506593903010016</t>
  </si>
  <si>
    <t>/C/SPECIALISTE 100-P-211004-8985577-17               N.REF.:0000010410</t>
  </si>
  <si>
    <t>Virement en euros du compte BE60 7965 5030 0970 (BIC: GKCCBEBB) de
MUTUALITE CHRETIENNE DE LA
PROVINCE DE NAMUR BE 5000  NAMUR
Réf.donneur d'ordre 20211004013433000-12850000010410001 Réf.banque donneuse d'ordre 0801HA5029200</t>
  </si>
  <si>
    <t>Achat par carte de débit AXA - Bancontact - le 07-10-2021 à 17:57
chez 7148 COLRUYT WALCOURT - CHASTRES avec carte numéro 7506593903010016</t>
  </si>
  <si>
    <t>540529 050 55 - Cotisations du 01/10/2021 au 31/12/2021</t>
  </si>
  <si>
    <t>Achat par carte de débit AXA - Bancontact - le 08-10-2021 à 09:15
chez PHARMACIE DE GROOTE SP - Walcourt avec carte numéro 7506593903010016</t>
  </si>
  <si>
    <t>Achat par carte de débit AXA - Bancontact - le 08-10-2021 à 10:55
chez MARCEL SCHAMP SA - MARCINELLES avec carte numéro 7506593903010016</t>
  </si>
  <si>
    <t>Achat par carte de débit AXA - Bancontact - le 08-10-2021 à 17:11
chez Q8 106243 WALCOURT - WALCOURT avec carte numéro 7506593903010016
38,15 litre normal sans plomb à 1,51 EUR</t>
  </si>
  <si>
    <t>Achat par carte de débit AXA - Bancontact - le 09-10-2021 à 09:44
chez 7148 COLRUYT WALCOURT - CHASTRES avec carte numéro 7506593903010016</t>
  </si>
  <si>
    <t>Achat par carte de débit AXA - Maestro
de 14,67 EUR le 09-10-2021 à 09:10
(1 EUR = 1,000000 EUR et frais étrangers 0,00 EUR)
à MARKET WALCOURT        0000100010001 avec carte numéro 7506593903010016</t>
  </si>
  <si>
    <t>Achat par carte de débit AXA - Bancontact - le 11-10-2021 à 14:39
chez ALDI 57 WALCOURT - WALCOURT avec carte numéro 7506593903010016</t>
  </si>
  <si>
    <t>134 - 2150668089 - Avantage-MC - GRIMARD - FRANCOISE,</t>
  </si>
  <si>
    <t>Virement en euros du compte BE34 7765 9554 0590 (BIC: GKCCBEBB) de
societe mutualiste
solimut BE -
Réf.donneur d'ordre 40520654 Réf.banque donneuse d'ordre 0801JAB008027</t>
  </si>
  <si>
    <t>Achat par carte de débit AXA - Bancontact - le 14-10-2021 à 10:56
chez 7148 COLRUYT WALCOURT - CHASTRES avec carte numéro 7506593903010016</t>
  </si>
  <si>
    <t>Achat par carte de débit AXA - Bancontact - le 15-10-2021 à 10:08
chez RENMANS 0488 WALCOURT - WALCOURT avec carte numéro 7506593903010016</t>
  </si>
  <si>
    <t>Achat par carte de débit AXA - Bancontact - le 15-10-2021 à 10:48
chez LUXUS COUILLET - COUILLET avec carte numéro 7506593903010016</t>
  </si>
  <si>
    <t>Achat par carte de débit AXA - Maestro
de 75,14 EUR le 15-10-2021 à 11:20
(1 EUR = 1,000000 EUR et frais étrangers 0,00 EUR)
à BE 097 COUILLET M      COUILLET avec carte numéro 7506593903010016</t>
  </si>
  <si>
    <t>/C/MED.GENER. 100-1-211018-2922286-14                N.REF.:0000011910</t>
  </si>
  <si>
    <t>Virement en euros du compte BE60 7965 5030 0970 (BIC: GKCCBEBB) de
MUTUALITE CHRETIENNE DE LA
PROVINCE DE NAMUR BE 5000  NAMUR
Réf.donneur d'ordre 20211019003639000-30480000011910001 Réf.banque donneuse d'ordre 0801HAK019813</t>
  </si>
  <si>
    <t>BE48001243048027</t>
  </si>
  <si>
    <t>Jean Francois Opdebeek</t>
  </si>
  <si>
    <t>4 places concert</t>
  </si>
  <si>
    <t>Virement en euros vers le compte BE48 0012 4304 8027 (BIC: GEBABEBB) de
Jean Francois Opdebeek
Réf.banque donneuse d'ordre E206386135
Effectué via Mobile (App AXA Banque pour smartphone) le 21-10-2021 à 10:09</t>
  </si>
  <si>
    <t>courses colruyt</t>
  </si>
  <si>
    <t>Virement instantané en euros du compte BE68 3600 8900 0334 (BIC: BBRUBEBBXXX) de
MME MARGUERITE JADIN
RUE CALLEWAERT 40 BE 6020        DAMPREMY
Réf.donneur d'ordre NOTPROVIDED Réf.banque donneuse d'ordre OVI/I/0113/U7MnrxAlplAr2sRpeF413457
Effectué le 21-10-2021 à 14:28</t>
  </si>
  <si>
    <t>VERITAS 221 GERPINNES</t>
  </si>
  <si>
    <t>Achat par carte de débit AXA - Bancontact - le 22-10-2021 à 10:40
chez VERITAS 221 GERPINNES - GERPIENNES avec carte numéro 7506593903010016</t>
  </si>
  <si>
    <t>/B/ PENSION 10/2021                NISS:54052905055 - PID:00317001005</t>
  </si>
  <si>
    <t>PREC:95,39                         PLUS D INFOS:WWW.MYPENSION.BE</t>
  </si>
  <si>
    <t>Virement en euros du compte BE44 0011 3066 5645 (BIC: GEBABEBB) de
S.F.P.
TOUR DU MIDI BE 1060 BRUXELLES
Réf.donneur d'ordre 54052905055 10/2021 00000317001005 Réf.banque donneuse d'ordre 0521293CMR8XRSCT</t>
  </si>
  <si>
    <t>Achat par carte de débit AXA - Bancontact - le 22-10-2021 à 10:55
chez MARCEL SCHAMP SA - MARCINELLES avec carte numéro 7506593903010016</t>
  </si>
  <si>
    <t>Virement instantané en euros du compte BE68 3600 8900 0334 (BIC: BBRUBEBBXXX) de
MME MARGUERITE JADIN
RUE CALLEWAERT 40 BE 6020        DAMPREMY
Réf.donneur d'ordre NOTPROVIDED Réf.banque donneuse d'ordre OVI/I/0113/UvYdMPvWQM3BJNAwkr411944
Effectué le 22-10-2021 à 14:34</t>
  </si>
  <si>
    <t>Achat par carte de débit AXA - Bancontact - le 23-10-2021 à 10:55
chez AVEVE CHASTRES - CASTILLON avec carte numéro 7506593903010016</t>
  </si>
  <si>
    <t>Achat par carte de débit AXA - Bancontact - le 24-10-2021 à 15:21
chez COUTURIER FRANCOISE - DURBUY avec carte numéro 7506593903010016</t>
  </si>
  <si>
    <t>Achat par carte de débit AXA - Maestro
de 80,42 EUR le 22-10-2021 à 09:34
(1 EUR = 1,000000 EUR et frais étrangers 0,00 EUR)
à MARKET WALCOURT        0000100010001 avec carte numéro 7506593903010016</t>
  </si>
  <si>
    <t>Achat par carte de débit AXA - Maestro
de 10,82 EUR le 23-10-2021 à 10:26
(1 EUR = 1,000000 EUR et frais étrangers 0,00 EUR)
à MARKET WALCOURT        0000100010001 avec carte numéro 7506593903010016</t>
  </si>
  <si>
    <t>Achat par carte de débit AXA - Bancontact - le 25-10-2021 à 15:52
chez HUBO PHILIPPEVILLE - PHILIPPEVILLE avec carte numéro 7506593903010016</t>
  </si>
  <si>
    <t>Achat par carte de débit AXA - Bancontact - le 28-10-2021 à 11:08
chez 7148 COLRUYT WALCOURT - CHASTRES avec carte numéro 7506593903010016</t>
  </si>
  <si>
    <t>Achat par carte de débit AXA - Bancontact - le 29-10-2021 à 09:22
chez AVEVE CHASTRES - CASTILLON avec carte numéro 7506593903010016</t>
  </si>
  <si>
    <t>/B/ PENSION 11/2021343 30534213 5050868</t>
  </si>
  <si>
    <t>Virement en euros du compte BE20 0910 1214 7156 (BIC: GKCCBEBB) de
ETHIAS SA
RUE DES CROISIERS 24 BE 4000 LIEGE
Réf.donneur d'ordre Z87V110253027311 Réf.banque donneuse d'ordre 0801GAQ155463</t>
  </si>
  <si>
    <t>GRAND HOPITAL NOTRE DA</t>
  </si>
  <si>
    <t>Achat par carte de débit AXA - Bancontact - le 31-10-2021 à 16:19
chez GRAND HOPITAL NOTRE DA - CHARLEROI avec carte numéro 7506593903010016</t>
  </si>
  <si>
    <t>Achat par carte de débit AXA - Bancontact - le 31-10-2021 à 17:03
chez Q8 106243 WALCOURT - WALCOURT avec carte numéro 7506593903010016
36,66 litre normal sans plomb à 1,55 EUR</t>
  </si>
  <si>
    <t>Virement en euros vers le compte BE74 7955 6816 9607 (BIC: GKCCBEBB) de
Grand Hopital charleroi
Avenue du centenaire 73 BE 6061 Montignies sur sambre
Réf.banque donneuse d'ordre E206986818
Effectué via Mobile (App AXA Banque pour smartphone) le 01-11-2021 à 14:05</t>
  </si>
  <si>
    <t>tulipes</t>
  </si>
  <si>
    <t>Virement instantané en euros du compte BE68 3600 8900 0334 (BIC: BBRUBEBBXXX) de
MME MARGUERITE JADIN
RUE CALLEWAERT 40 BE 6020        DAMPREMY
Réf.donneur d'ordre NOTPROVIDED Réf.banque donneuse d'ordre OVI/I/0113/UKBRaNG6UVHmUJ4sc5596156
Effectué le 01-11-2021 à 14:08</t>
  </si>
  <si>
    <t>Achat par carte de débit AXA - Maestro
de 24,99 EUR le 30-10-2021 à 13:06
(1 EUR = 1,000000 EUR et frais étrangers 0,00 EUR)
à        ARMAND THIERY      CHARLEROI avec carte numéro 7506593903010016</t>
  </si>
  <si>
    <t>Achat par carte de débit AXA - Bancontact - le 02-11-2021 à 16:48
chez COLRUYT WALCOURT 7148 - WALCOURT avec carte numéro 7506593903010016</t>
  </si>
  <si>
    <t>Achat par carte de débit AXA - Bancontact - le 02-11-2021 à 16:49
chez COLRUYT WALCOURT 7148 - WALCOURT avec carte numéro 7506593903010016</t>
  </si>
  <si>
    <t>Achat par carte de débit AXA - Bancontact - le 02-11-2021 à 17:07
chez PHARMACIE DE GROOTE SP - Walcourt avec carte numéro 7506593903010016</t>
  </si>
  <si>
    <t>Achat par carte de débit AXA - Bancontact - le 03-11-2021 à 10:09
chez PEPINIERE RAUNET SPRL - HAM-SUR-HEURE avec carte numéro 7506593903010016</t>
  </si>
  <si>
    <t>Achat par carte de débit AXA - Bancontact - le 03-11-2021 à 10:32
chez VERITAS 221 GERPINNES - GERPIENNES avec carte numéro 7506593903010016</t>
  </si>
  <si>
    <t>Achat par carte de débit AXA - Bancontact - le 03-11-2021 à 10:37
chez DI 4144 BULTIA - GERPINNES avec carte numéro 7506593903010016</t>
  </si>
  <si>
    <t>alimentation</t>
  </si>
  <si>
    <t>Virement instantané en euros du compte BE68 3600 8900 0334 (BIC: BBRUBEBBXXX) de
MME MARGUERITE JADIN
RUE CALLEWAERT 40 BE 6020        DAMPREMY
Réf.donneur d'ordre NOTPROVIDED Réf.banque donneuse d'ordre OVI/I/0113/UTbx84k9k4ct15SWMI707604
Effectué le 03-11-2021 à 15:38</t>
  </si>
  <si>
    <t>HYPER GOSSELIES</t>
  </si>
  <si>
    <t>Achat par carte de débit AXA - Maestro
de 43,00 EUR le 03-11-2021 à 11:55
(1 EUR = 1,000000 EUR et frais étrangers 0,00 EUR)
à HYPER GOSSELIES        0000100010001 avec carte numéro 7506593903010016</t>
  </si>
  <si>
    <t>EVRARDPHARMA SPRL</t>
  </si>
  <si>
    <t>Achat par carte de débit AXA - Bancontact - le 09-11-2021 à 09:51
chez EVRARDPHARMA SPRL - COURCELLES avec carte numéro 7506593903010016</t>
  </si>
  <si>
    <t>Achat par carte de débit AXA - Maestro
de 1,60 EUR le 09-11-2021 à 11:11
(1 EUR = 1,000000 EUR et frais étrangers 0,00 EUR)
à RIVE GAUCHE            ANTWERPEN avec carte numéro 7506593903010016</t>
  </si>
  <si>
    <t>PHARMACIE DU BULTIA SP</t>
  </si>
  <si>
    <t>Achat par carte de débit AXA - Bancontact - le 13-11-2021 à 14:59
chez PHARMACIE DU BULTIA SP - HAM-SUR-HEURE avec carte numéro 7506593903010016</t>
  </si>
  <si>
    <t>Achat par carte de débit AXA - Bancontact - le 13-11-2021 à 15:24
chez PEPINIERE RAUNET SPRL - HAM-SUR-HEURE avec carte numéro 7506593903010016</t>
  </si>
  <si>
    <t>4254 COLRUYT GERPINNES</t>
  </si>
  <si>
    <t>Achat par carte de débit AXA - Bancontact - le 13-11-2021 à 16:55
chez 4254 COLRUYT GERPINNES - GERPINNES avec carte numéro 7506593903010016</t>
  </si>
  <si>
    <t>LA CORNE D ABONDANCE T</t>
  </si>
  <si>
    <t>Achat par carte de débit AXA - Bancontact - le 13-11-2021 à 17:04
chez LA CORNE D ABONDANCE T - GERPINNES avec carte numéro 7506593903010016</t>
  </si>
  <si>
    <t>Achat par carte de débit AXA - Bancontact - le 14-11-2021 à 10:53
chez AVEVE CHASTRES - CASTILLON avec carte numéro 7506593903010016</t>
  </si>
  <si>
    <t>BE52799550359309</t>
  </si>
  <si>
    <t>MUTUALITE CHRETIENNE DU</t>
  </si>
  <si>
    <t>ASSURANCE VOYAGEN.REF.:0021019912001   540529 050 55</t>
  </si>
  <si>
    <t>Virement en euros du compte BE52 7995 5035 9309 (BIC: GKCCBEBB) de
MUTUALITE CHRETIENNE DU
HAINAUT ORIENTAL BE 6150  ANDERLUES
Réf.donneur d'ordre 20211115000333000-00090021019912001 Réf.banque donneuse d'ordre 0801ABG012116</t>
  </si>
  <si>
    <t>Achat par carte de débit AXA - Bancontact - le 17-11-2021 à 10:13
chez MARCEL SCHAMP SA - MARCINELLES avec carte numéro 7506593903010027</t>
  </si>
  <si>
    <t>Achat par carte de débit AXA - Bancontact - le 17-11-2021 à 13:42
chez MAKRO LODELINSART WINK - LODELINSART avec carte numéro 7506593903010027</t>
  </si>
  <si>
    <t>Achat par carte de débit AXA - Bancontact - le 17-11-2021 à 15:15
chez PEPINIERE RAUNET SPRL - HAM-SUR-HEURE avec carte numéro 7506593903010027</t>
  </si>
  <si>
    <t>Achat par carte de débit AXA - Bancontact - le 18-11-2021 à 11:35
chez 7148 COLRUYT WALCOURT - CHASTRES avec carte numéro 7506593903010027</t>
  </si>
  <si>
    <t>Achat par carte de débit AXA - Maestro
de 36,65 EUR le 17-11-2021 à 11:03
(1 EUR = 1,000000 EUR et frais étrangers 0,00 EUR)
à        FNAC               CHARLEROI avec carte numéro 7506593903010027</t>
  </si>
  <si>
    <t>Achat par carte de débit AXA - Bancontact - le 20-11-2021 à 09:34
chez Brunardi - Berpinnes avec carte numéro 7506593903010027</t>
  </si>
  <si>
    <t>Achat par carte de débit AXA - Maestro
de 30,14 EUR le 19-11-2021 à 11:12
(1 EUR = 1,000000 EUR et frais étrangers 0,00 EUR)
à BE 097 COUILLET M      COUILLET avec carte numéro 7506593903010027</t>
  </si>
  <si>
    <t>Achat par carte de débit AXA - Maestro
de 28,37 EUR le 19-11-2021 à 10:17
(1 EUR = 1,000000 EUR et frais étrangers 0,00 EUR)
à MARKET WALCOURT        0000100010001 avec carte numéro 7506593903010027</t>
  </si>
  <si>
    <t>/B/ PENSION 11/2021                NISS:54052905055 - PID:00319755556</t>
  </si>
  <si>
    <t>Virement en euros du compte BE44 0011 3066 5645 (BIC: GEBABEBB) de
S.F.P.
TOUR DU MIDI BE 1060 BRUXELLES
Réf.donneur d'ordre 54052905055 11/2021 00000319755556 Réf.banque donneuse d'ordre 0921323BS2LDNSCT</t>
  </si>
  <si>
    <t>/C/MED.GENER. 100-1-211122-2057520-50                N.REF.:0000012311</t>
  </si>
  <si>
    <t>Virement en euros du compte BE60 7965 5030 0970 (BIC: GKCCBEBB) de
MUTUALITE CHRETIENNE DE LA
PROVINCE DE NAMUR BE 5000  NAMUR
Réf.donneur d'ordre 20211123025647000-28000000012311001 Réf.banque donneuse d'ordre 0801HBO007984</t>
  </si>
  <si>
    <t>Virement en euros vers le compte BE64 3101 8020 3252 (BIC: BBRUBEBB) de
VIVIUM
Réf.banque donneuse d'ordre E208436627
Effectué via Homebanking le 25-11-2021 à 15:37</t>
  </si>
  <si>
    <t>Virement en euros vers le compte BE64 3101 8020 3252 (BIC: BBRUBEBB) de
VIVIUM
Réf.banque donneuse d'ordre E208436628
Effectué via Homebanking le 25-11-2021 à 15:38</t>
  </si>
  <si>
    <t>Achat par carte de débit AXA - Bancontact - le 25-11-2021 à 16:33
chez 7148 COLRUYT WALCOURT - CHASTRES avec carte numéro 7506593903010027</t>
  </si>
  <si>
    <t>Achat par carte de débit AXA - Bancontact - le 26-11-2021 à 09:35
chez Q8 106243 WALCOURT - WALCOURT avec carte numéro 7506593903010027
35,65 litre normal sans plomb à 1,55 EUR</t>
  </si>
  <si>
    <t>Achat par carte de débit AXA - Bancontact - le 26-11-2021 à 10:15
chez MARCEL SCHAMP SA - MARCINELLES avec carte numéro 7506593903010027</t>
  </si>
  <si>
    <t>H&amp;M BE0269</t>
  </si>
  <si>
    <t>Achat par carte de débit AXA - Bancontact - le 26-11-2021 à 15:19
chez H&amp;M BE0269 - WATERLOO avec carte numéro 7506593903010027</t>
  </si>
  <si>
    <t>Achat par carte de débit AXA - Bancontact - le 27-11-2021 à 16:37
chez MARKET WALCOURT - WALCOURT avec carte numéro 7506593903010027</t>
  </si>
  <si>
    <t>Achat par carte de débit AXA - Bancontact - le 28-11-2021 à 08:33
chez HUYLENBROECK SERGE M. - WALCOURT avec carte numéro 7506593903010027</t>
  </si>
  <si>
    <t>Ass FIESTA</t>
  </si>
  <si>
    <t>Ass MONDEO</t>
  </si>
  <si>
    <t>Schievelavabo La</t>
  </si>
  <si>
    <t>Achat par carte de débit AXA - Bancontact - le 01-11-2021 à 19:22
chez Schievelavabo La - BRUXELLES avec carte numéro 7506593905030404</t>
  </si>
  <si>
    <t>Achat par carte de débit AXA - Maestro
de 35,99 EUR le 30-10-2021 à 13:05
(1 EUR = 1,000000 EUR et frais étrangers 0,00 EUR)
à        ARMAND THIERY      CHARLEROI avec carte numéro 7506593905030404</t>
  </si>
  <si>
    <t>Virement en euros vers le compte BE46 0971 9703 0036 (BIC: GKCCBEBB) de
ADMINISTRATION COMMUNALE
Réf.banque donneuse d'ordre E207080573
Effectué via Homebanking le 02-11-2021 à 09:37</t>
  </si>
  <si>
    <t>Virement en euros vers le compte BE44 3100 0765 8945 (BIC: BBRUBEBB) de
GROUPE S - C.A.S.I.  asbl
Réf.banque donneuse d'ordre E207080576
Effectué via Homebanking le 02-11-2021 à 09:36</t>
  </si>
  <si>
    <t>2021 / 21</t>
  </si>
  <si>
    <t>BE50104358489718</t>
  </si>
  <si>
    <t>MOBILESEM 2</t>
  </si>
  <si>
    <t>GOBLET Christian - Octobre 2021</t>
  </si>
  <si>
    <t>Virement en euros vers le compte BE50 1043 5848 9718 (BIC: NICABEBB) de
MOBILESEM 2
Réf.banque donneuse d'ordre E207084893
Effectué via Homebanking le 02-11-2021 à 10:16</t>
  </si>
  <si>
    <t>VISA    REF 294</t>
  </si>
  <si>
    <t>Achat par carte de débit AXA - Bancontact - le 03-11-2021 à 10:11
chez PHARMACIE DE GROOTE SP - Walcourt avec carte numéro 7506593905030404</t>
  </si>
  <si>
    <t>Achat par carte de débit AXA - Bancontact - le 03-11-2021 à 10:41
chez HUBO PHILIPPEVILLE - PHILIPPEVILLE avec carte numéro 7506593905030404</t>
  </si>
  <si>
    <t>Achat par carte de débit AXA - Bancontact - le 04-11-2021 à 10:09
chez LUST CEDRIC - WALCOURT avec carte numéro 7506593905030404</t>
  </si>
  <si>
    <t>Achat par carte de débit AXA - Bancontact - le 04-11-2021 à 14:30
chez La Grande Marelle - Gerpinnes avec carte numéro 7506593905030404</t>
  </si>
  <si>
    <t>Achat par carte de débit AXA - Bancontact - le 04-11-2021 à 15:22
chez La Grande Marelle - Gerpinnes avec carte numéro 7506593905030404</t>
  </si>
  <si>
    <t>Achat par carte de débit AXA - Bancontact - le 05-11-2021 à 10:06
chez MR. BRICOLAGE WALCOURT - WALCOURT avec carte numéro 7506593905030404</t>
  </si>
  <si>
    <t>Achat par carte de débit AXA - Bancontact - le 05-11-2021 à 10:22
chez ALDI 57 WALCOURT - WALCOURT avec carte numéro 7506593905030404</t>
  </si>
  <si>
    <t>Achat par carte de débit AXA - Bancontact - le 06-11-2021 à 16:32
chez GASPAR ELISIO - BOUILLON avec carte numéro 7506593905030404</t>
  </si>
  <si>
    <t>Achat par carte de débit AXA - Bancontact - le 07-11-2021 à 08:43
chez HUYLENBROECK SERGE M. - WALCOURT avec carte numéro 7506593905030404</t>
  </si>
  <si>
    <t>BE42679200000054</t>
  </si>
  <si>
    <t>Ministere des FINANCES</t>
  </si>
  <si>
    <t>Virement en euros avec date d'exécution souhaitée vers le compte BE42 6792 0000 0054 (BIC: PCHQBEBB) de
Ministere des FINANCES
Réf.banque donneuse d'ordre E204898493
via Homebanking le 28-09-2021 à 16:45</t>
  </si>
  <si>
    <t>Achat par carte de débit AXA - Bancontact - le 08-11-2021 à 09:54
chez MAKRO LODELINSART WINK - LODELINSART avec carte numéro 7506593905030404</t>
  </si>
  <si>
    <t>Achat par carte de débit AXA - Bancontact - le 09-11-2021 à 09:17
chez HUBO PHILIPPEVILLE - PHILIPPEVILLE avec carte numéro 7506593905030404</t>
  </si>
  <si>
    <t>Achat par carte de débit AXA - Maestro
de 1,60 EUR le 08-11-2021 à 10:38
(1 EUR = 1,000000 EUR et frais étrangers 0,00 EUR)
à RIVE GAUCHE            ANTWERPEN avec carte numéro 7506593905030404</t>
  </si>
  <si>
    <t>Achat par carte de débit AXA - Bancontact - le 10-11-2021 à 15:04
chez 7148 COLRUYT WALCOURT - CHASTRES avec carte numéro 7506593905030404</t>
  </si>
  <si>
    <t>MAISON DEMIAUTTE</t>
  </si>
  <si>
    <t>MARCHIENNE-AU</t>
  </si>
  <si>
    <t>Achat par carte de débit AXA - Bancontact - le 10-11-2021 à 15:53
chez MAISON DEMIAUTTE - MARCHIENNE-AU avec carte numéro 7506593905030404</t>
  </si>
  <si>
    <t>SCIPIONI MARCINELLE</t>
  </si>
  <si>
    <t>Achat par carte de débit AXA - Bancontact - le 10-11-2021 à 16:37
chez SCIPIONI MARCINELLE - MARCINELLE avec carte numéro 7506593905030404
10,20 litre diesel à 1,68 EUR</t>
  </si>
  <si>
    <t>Achat par carte de débit AXA - Bancontact - le 11-11-2021 à 14:53
chez HERMAND OLIVIER - DINANT avec carte numéro 7506593905030404</t>
  </si>
  <si>
    <t>Le Petit Parisie</t>
  </si>
  <si>
    <t>Achat par carte de débit AXA - Maestro
de 3,20 EUR le 10-11-2021 à 16:14
(1 EUR = 1,000000 EUR et frais étrangers 0,00 EUR)
à Le Petit Parisien      Charleroi avec carte numéro 7506593905030404</t>
  </si>
  <si>
    <t>Achat par carte de débit AXA - Bancontact - le 14-11-2021 à 08:25
chez HUYLENBROECK SERGE M. - WALCOURT avec carte numéro 7506593905030404</t>
  </si>
  <si>
    <t>Achat par carte de débit AXA - Bancontact - le 14-11-2021 à 10:26
chez Q8 106243 WALCOURT - WALCOURT avec carte numéro 7506593905030404
54,11 litre diesel à 1,60 EUR</t>
  </si>
  <si>
    <t>Achat par carte de débit AXA - Maestro
de 5,95 EUR le 12-11-2021 à 12:58
(1 EUR = 1,000000 EUR et frais étrangers 0,00 EUR)
à ABBAYE DE MAREDSOUS    DENEE avec carte numéro 7506593905030404</t>
  </si>
  <si>
    <t>Achat par carte de débit AXA - Bancontact - le 15-11-2021 à 15:45
chez PATISSERIE DUMONT - NAMUR avec carte numéro 7506593905030404</t>
  </si>
  <si>
    <t>Achat par carte de débit AXA - Bancontact - le 15-11-2021 à 16:43
chez C&amp;A 377 BOUGE - BOUGE avec carte numéro 7506593905030404</t>
  </si>
  <si>
    <t>21/1551 - JCD 03441</t>
  </si>
  <si>
    <t>Virement en euros vers le compte BE90 3631 5388 9732 (BIC: BBRUBEBB) de
ALARM SEL SECURITY SA
Réf.banque donneuse d'ordre E207940026
Effectué via Homebanking le 16-11-2021 à 14:10</t>
  </si>
  <si>
    <t>Achat par carte de débit AXA - Bancontact - le 16-11-2021 à 15:21
chez MARKET WALCOURT - WALCOURT avec carte numéro 7506593905030404</t>
  </si>
  <si>
    <t>Retrait d'espèces par carte de débit AXA - Bancontact - le 16-11-2021 à 15:51
chez NALINNES-BULTIA - NALINNES avec carte numéro 7506593905030404</t>
  </si>
  <si>
    <t>ASSURANCE VOYAGEN.REF.:0021019910001   491228 091 85</t>
  </si>
  <si>
    <t>Virement en euros du compte BE52 7995 5035 9309 (BIC: GKCCBEBB) de
MUTUALITE CHRETIENNE DU
HAINAUT ORIENTAL BE 6150  ANDERLUES
Réf.donneur d'ordre 20211115000333000-00080021019910001 Réf.banque donneuse d'ordre 0801ABG012115</t>
  </si>
  <si>
    <t>Achat par carte de débit AXA - Bancontact - le 17-11-2021 à 09:26
chez LUNCH GARDEN JUMET - JUMET avec carte numéro 7506593905030404</t>
  </si>
  <si>
    <t>DDMM 918 SMATCH JUMET</t>
  </si>
  <si>
    <t>Achat par carte de débit AXA - Bancontact - le 18-11-2021 à 15:49
chez DDMM 918 SMATCH JUMET - JUMET avec carte numéro 7506593905030404</t>
  </si>
  <si>
    <t>BRIKO DEPOT 5430 FONTA</t>
  </si>
  <si>
    <t>FONTAINE-L'EV</t>
  </si>
  <si>
    <t>Achat par carte de débit AXA - Bancontact - le 19-11-2021 à 12:31
chez BRIKO DEPOT 5430 FONTA - FONTAINE-L'EV avec carte numéro 7506593905030404</t>
  </si>
  <si>
    <t>Burger King 1029 Fonta</t>
  </si>
  <si>
    <t>Fontaine-L'Ev</t>
  </si>
  <si>
    <t>Achat par carte de débit AXA - Bancontact - le 19-11-2021 à 12:38
chez Burger King 1029 Fonta - Fontaine-L'Ev avec carte numéro 7506593905030404</t>
  </si>
  <si>
    <t>Achat par carte de débit AXA - Bancontact - le 21-11-2021 à 09:01
chez HUYLENBROECK SERGE M. - WALCOURT avec carte numéro 7506593905030404</t>
  </si>
  <si>
    <t>FACTURE No 16826993</t>
  </si>
  <si>
    <t>Carrelage Bertra</t>
  </si>
  <si>
    <t>Gosselies</t>
  </si>
  <si>
    <t>Achat par carte de débit AXA - Maestro
de 156,90 EUR le 19-11-2021 à 13:27
(1 EUR = 1,000000 EUR et frais étrangers 0,00 EUR)
à Carrelage Bertrand     Gosselies avec carte numéro 7506593905030404</t>
  </si>
  <si>
    <t>/B/ PENSION 11/2021                NISS:49122809185 - PID:00318825654</t>
  </si>
  <si>
    <t>Virement en euros du compte BE44 0011 3066 5645 (BIC: GEBABEBB) de
S.F.P.
TOUR DU MIDI BE 1060 BRUXELLES
Réf.donneur d'ordre 49122809185 11/2021 00000318825654 Réf.banque donneuse d'ordre 5121323BSZ315SCT</t>
  </si>
  <si>
    <t>Achat par carte de débit AXA - Bancontact - le 23-11-2021 à 11:19
chez HUBO PHILIPPEVILLE - PHILIPPEVILLE avec carte numéro 7506593905030404</t>
  </si>
  <si>
    <t>Achat par carte de débit AXA - Bancontact - le 23-11-2021 à 15:21
chez MR. BRICOLAGE WALCOURT - WALCOURT avec carte numéro 7506593905030404</t>
  </si>
  <si>
    <t>Achat par carte de débit AXA - Bancontact - le 24-11-2021 à 11:59
chez HUBO PHILIPPEVILLE - PHILIPPEVILLE avec carte numéro 7506593905030404</t>
  </si>
  <si>
    <t>Achat par carte de débit AXA - Bancontact - le 24-11-2021 à 14:16
chez Q8 106243 WALCOURT - WALCOURT avec carte numéro 7506593905030404
59,62 litre diesel à 1,57 EUR</t>
  </si>
  <si>
    <t>Achat par carte de débit AXA - Bancontact - le 24-11-2021 à 15:55
chez KREFEL 105 COUILLET - COUILLET avec carte numéro 7506593905030404</t>
  </si>
  <si>
    <t>Achat par carte de débit AXA - Bancontact - le 24-11-2021 à 16:20
chez PATHE - CHARLEROI avec carte numéro 7506593905030404</t>
  </si>
  <si>
    <t>Virement en euros vers le compte BE06 0960 1782 8722 (BIC: GKCCBEBB) de
Tecteo - VOO
Rue Jean Jaures 46 BE 4430 ANS
Réf.banque donneuse d'ordre E208436629
Effectué via Homebanking le 25-11-2021 à 15:37</t>
  </si>
  <si>
    <t>LUNCH GARDEN 717 COUIL</t>
  </si>
  <si>
    <t>Achat par carte de débit AXA - Bancontact - le 26-11-2021 à 13:09
chez LUNCH GARDEN 717 COUIL - COUILLET avec carte numéro 7506593905030404</t>
  </si>
  <si>
    <t>Achat par carte de débit AXA - Bancontact - le 26-11-2021 à 16:22
chez HUBO PHILIPPEVILLE - PHILIPPEVILLE avec carte numéro 7506593905030404</t>
  </si>
  <si>
    <t>Achat par carte de débit AXA - Bancontact - le 27-11-2021 à 10:04
chez HUBO PHILIPPEVILLE - PHILIPPEVILLE avec carte numéro 7506593905030404</t>
  </si>
  <si>
    <t>Royal Syndicat D</t>
  </si>
  <si>
    <t>Achat par carte de débit AXA - Bancontact - le 27-11-2021 à 11:30
chez Royal Syndicat D - Durbuy avec carte numéro 7506593905030404</t>
  </si>
  <si>
    <t>Achat par carte de débit AXA - Bancontact - le 27-11-2021 à 11:56
chez COUTURIER FRANCOISE - DURBUY avec carte numéro 7506593905030404</t>
  </si>
  <si>
    <t>2021 / 22</t>
  </si>
  <si>
    <t>VISA    REF 325</t>
  </si>
  <si>
    <t>SPAR LANEFFE</t>
  </si>
  <si>
    <t>Achat par carte de débit AXA - Bancontact - le 30-11-2021 à 10:50
chez SPAR LANEFFE - LANEFFE avec carte numéro 7506593905030404</t>
  </si>
  <si>
    <t>Achat par carte de débit AXA - Bancontact - le 30-11-2021 à 15:25
chez DDMM 918 SMATCH JUMET - JUMET avec carte numéro 7506593905030404</t>
  </si>
  <si>
    <t>Achat par carte de débit AXA - Bancontact - le 30-11-2021 à 17:04
chez Evo Area - GOSSELIES avec carte numéro 7506593905030404</t>
  </si>
  <si>
    <t>Bonifacio</t>
  </si>
  <si>
    <t>WC rez</t>
  </si>
  <si>
    <t>Entr. 2 vélos</t>
  </si>
  <si>
    <t>Lois sociales</t>
  </si>
  <si>
    <t>/B/ PENSION 12/2021343 30534213 5050868</t>
  </si>
  <si>
    <t>Virement en euros du compte BE20 0910 1214 7156 (BIC: GKCCBEBB) de
ETHIAS SA
RUE DES CROISIERS 24 BE 4000 LIEGE
Réf.donneur d'ordre Z87V111253023256 Réf.banque donneuse d'ordre 0801HBP059529</t>
  </si>
  <si>
    <t>CULTURA</t>
  </si>
  <si>
    <t>Achat par carte de débit AXA - Bancontact - le 01-12-2021 à 16:38
chez CULTURA - CHATELET avec carte numéro 7506593903010027</t>
  </si>
  <si>
    <t>Virement en euros vers le compte BE74 7955 6816 9607 (BIC: GKCCBEBB) de
Grand Hopital charleroi
Avenue du centenaire 73 BE 6061 Montignies sur sambre
Réf.banque donneuse d'ordre E208921951
Effectué via Mobile (App AXA Banque pour smartphone) le 02-12-2021 à 10:56</t>
  </si>
  <si>
    <t>Achat par carte de débit AXA - Bancontact - le 02-12-2021 à 16:47
chez 7148 COLRUYT WALCOURT - CHASTRES avec carte numéro 7506593903010027</t>
  </si>
  <si>
    <t>Achat par carte de débit AXA - Bancontact - le 02-12-2021 à 17:00
chez HUYLENBROECK SERGE M. - WALCOURT avec carte numéro 7506593903010027</t>
  </si>
  <si>
    <t>Achat par carte de débit AXA - Bancontact - le 03-12-2021 à 09:15
chez MARCEL SCHAMP SA - MARCINELLES avec carte numéro 7506593903010027</t>
  </si>
  <si>
    <t>Candy Bar</t>
  </si>
  <si>
    <t>Gilly</t>
  </si>
  <si>
    <t>Achat par carte de débit AXA - Bancontact - le 03-12-2021 à 11:09
chez Candy Bar - Gilly avec carte numéro 7506593903010027</t>
  </si>
  <si>
    <t>Achat par carte de débit AXA - Bancontact - le 03-12-2021 à 17:16
chez DI 4144 BULTIA - GERPINNES avec carte numéro 7506593903010027</t>
  </si>
  <si>
    <t>Achat par carte de débit AXA - Bancontact - le 04-12-2021 à 09:56
chez PHARMACIE DE GROOTE SP - Walcourt avec carte numéro 7506593903010027</t>
  </si>
  <si>
    <t>Achat par carte de débit AXA - Bancontact - le 04-12-2021 à 10:10
chez RENMANS 0488 WALCOURT - WALCOURT avec carte numéro 7506593903010027</t>
  </si>
  <si>
    <t>Achat par carte de débit AXA - Maestro
de 48,40 EUR le 03-12-2021 à 16:56
(1 EUR = 1,000000 EUR et frais étrangers 0,00 EUR)
à ICI PARIS XL 5136 GERP GERPINNES avec carte numéro 7506593903010027</t>
  </si>
  <si>
    <t>Achat par carte de débit AXA - Maestro
de 27,12 EUR le 03-12-2021 à 10:32
(1 EUR = 1,000000 EUR et frais étrangers 0,00 EUR)
à CRF MKT GERPINNE       0000100010001 avec carte numéro 7506593903010027</t>
  </si>
  <si>
    <t>Retrait d'espèces par carte de débit AXA - Bancontact - le 07-12-2021 à 09:53
chez WALCOURT - WALCOURT avec carte numéro 7506593903010027</t>
  </si>
  <si>
    <t>MEDI MARKET PARAPHARMA</t>
  </si>
  <si>
    <t>Achat par carte de débit AXA - Bancontact - le 07-12-2021 à 15:21
chez MEDI MARKET PARAPHARMA - COUILLET avec carte numéro 7506593903010027</t>
  </si>
  <si>
    <t>Achat par carte de débit AXA - Bancontact - le 07-12-2021 à 15:30
chez PARFUMEX - COUILLET avec carte numéro 7506593903010027</t>
  </si>
  <si>
    <t>Achat par carte de débit AXA - Bancontact - le 08-12-2021 à 18:18
chez 7148 COLRUYT WALCOURT - CHASTRES avec carte numéro 7506593903010027</t>
  </si>
  <si>
    <t>Achat par carte de débit AXA - Bancontact - le 08-12-2021 à 18:28
chez Q8 106243 WALCOURT - WALCOURT avec carte numéro 7506593903010027
33,03 litre normal sans plomb à 1,45 EUR</t>
  </si>
  <si>
    <t>Achat par carte de débit AXA - Bancontact - le 09-12-2021 à 14:11
chez AVEVE CHASTRES - CASTILLON avec carte numéro 7506593903010027</t>
  </si>
  <si>
    <t>Achat par carte de débit AXA - Bancontact - le 10-12-2021 à 10:05
chez AVEVE CHASTRES - CASTILLON avec carte numéro 7506593903010027</t>
  </si>
  <si>
    <t>Achat par carte de débit AXA - Bancontact - le 10-12-2021 à 10:22
chez MARCEL SCHAMP SA - MARCINELLES avec carte numéro 7506593903010027</t>
  </si>
  <si>
    <t>Retrait d'espèces par carte de débit AXA - Bancontact - le 10-12-2021 à 10:27
chez NALINNES-BULTIA - NALINNES avec carte numéro 7506593903010027</t>
  </si>
  <si>
    <t>Virement instantané en euros du compte BE68 3600 8900 0334 (BIC: BBRUBEBBXXX) de
MME MARGUERITE JADIN
RUE CALLEWAERT 40 BE 6020        DAMPREMY
Réf.donneur d'ordre NOTPROVIDED Réf.banque donneuse d'ordre OVI/I/0113/Unej8MxtPY1YBU7cPZ213047
Effectué le 10-12-2021 à 14:00</t>
  </si>
  <si>
    <t>Achat par carte de débit AXA - Bancontact - le 14-12-2021 à 15:16
chez CLUB 146 BULTIA - GERPINNES avec carte numéro 7506593903010027</t>
  </si>
  <si>
    <t>Achat par carte de débit AXA - Bancontact - le 14-12-2021 à 16:02
chez PEPINIERE RAUNET SPRL - HAM-SUR-HEURE avec carte numéro 7506593903010027</t>
  </si>
  <si>
    <t>Achat par carte de débit AXA - Bancontact - le 15-12-2021 à 15:08
chez 7148 COLRUYT WALCOURT - CHASTRES avec carte numéro 7506593903010027</t>
  </si>
  <si>
    <t>Sapin</t>
  </si>
  <si>
    <t>Virement en euros vers le compte BE73 3770 3663 9260 (BIC: BBRUBEBB) de
valery goblet
Réf.banque donneuse d'ordre E209808351
Effectué via Mobile (App AXA Banque pour smartphone) le 15-12-2021 à 17:04</t>
  </si>
  <si>
    <t>Virement en euros vers le compte BE62 3751 0425 3861 (BIC: BBRUBEBB) de
asendia press edigroup sa
Place du champ de mars BE 1050 bruxelles
Réf.banque donneuse d'ordre E209808707
Effectué via Mobile (App AXA Banque pour smartphone) le 15-12-2021 à 17:07</t>
  </si>
  <si>
    <t>Virement en euros vers le compte BE62 3751 0425 3861 (BIC: BBRUBEBB) de
asendia press edigroup sa
Place du champ de mars BE 1050 bruxelles
Réf.banque donneuse d'ordre E209809063
Effectué via Mobile (App AXA Banque pour smartphone) le 15-12-2021 à 17:11</t>
  </si>
  <si>
    <t>/B/ PENSION 12/2021                NISS:54052905055 - PID:00322522141</t>
  </si>
  <si>
    <t>Virement en euros du compte BE44 0011 3066 5645 (BIC: GEBABEBB) de
S.F.P.
TOUR DU MIDI BE 1060 BRUXELLES
Réf.donneur d'ordre 54052905055 12/2021 00000322522141 Réf.banque donneuse d'ordre 0921349BPRWXBSCT</t>
  </si>
  <si>
    <t>Achat par carte de débit AXA - Bancontact - le 17-12-2021 à 10:27
chez CLUB 146 BULTIA - GERPINNES avec carte numéro 7506593903010027</t>
  </si>
  <si>
    <t>Q8 EASY 108032 CHARLER</t>
  </si>
  <si>
    <t>Achat par carte de débit AXA - Bancontact - le 17-12-2021 à 15:49
chez Q8 EASY 108032 CHARLER - CHARLEROI avec carte numéro 7506593903010027
2,10 litre diesel à 1,56 EUR</t>
  </si>
  <si>
    <t>Achat par carte de débit AXA - Bancontact - le 17-12-2021 à 16:09
chez ETABLISSEMENTS SAVARIN - CHATELET avec carte numéro 7506593903010027</t>
  </si>
  <si>
    <t>Achat par carte de débit AXA - Bancontact - le 18-12-2021 à 11:51
chez MARCEL SCHAMP SA - MARCINELLES avec carte numéro 7506593903010027</t>
  </si>
  <si>
    <t>Achat par carte de débit AXA - Bancontact - le 18-12-2021 à 16:04
chez KREFEL 105 COUILLET - COUILLET avec carte numéro 7506593903010027</t>
  </si>
  <si>
    <t>Achat par carte de débit AXA - Bancontact - le 21-12-2021 à 17:01
chez AVEVE CHASTRES - CASTILLON avec carte numéro 7506593903010027</t>
  </si>
  <si>
    <t>Virement en euros vers le compte BE21 7506 5939 0503 (BIC: AXABBE22) de
Goblet Christian
Effectué via Homebanking le 21-12-2021 à 17:32</t>
  </si>
  <si>
    <t>Achat par carte de débit AXA - Bancontact - le 21-12-2021 à 17:58
chez 7148 COLRUYT WALCOURT - CHASTRES avec carte numéro 7506593903010027</t>
  </si>
  <si>
    <t>laboratoires reunis</t>
  </si>
  <si>
    <t>Virement en euros vers le compte BE63 0689 4029 6708 (BIC: GKCCBEBB) de
laboratoires reunis
Réf.banque donneuse d'ordre E210222089
Effectué via Mobile (App AXA Banque pour smartphone) le 22-12-2021 à 14:37</t>
  </si>
  <si>
    <t>Virement en euros vers le compte BE63 0689 4029 6708 (BIC: GKCCBEBB) de
laboratoires reunis
Réf.banque donneuse d'ordre E210222191
Effectué via Mobile (App AXA Banque pour smartphone) le 22-12-2021 à 14:38</t>
  </si>
  <si>
    <t>MAISONS DU MONDE COUIL</t>
  </si>
  <si>
    <t>Achat par carte de débit AXA - Bancontact - le 23-12-2021 à 17:29
chez MAISONS DU MONDE COUIL - COUILLET avec carte numéro 7506593903010027</t>
  </si>
  <si>
    <t>Achat par carte de débit AXA - Bancontact - le 24-12-2021 à 08:41
chez HUYLENBROECK SERGE M. - WALCOURT avec carte numéro 7506593903010027</t>
  </si>
  <si>
    <t>Achat par carte de débit AXA - Bancontact - le 24-12-2021 à 08:51
chez 7148 COLRUYT WALCOURT - CHASTRES avec carte numéro 7506593903010027</t>
  </si>
  <si>
    <t>Virement instantané en euros du compte BE68 3600 8900 0334 (BIC: BBRUBEBBXXX) de
MME MARGUERITE JADIN
RUE CALLEWAERT 40 BE 6020        DAMPREMY
Réf.donneur d'ordre NOTPROVIDED Réf.banque donneuse d'ordre OVI/I/0113/Uo7PQ13pdwn5kaUiIg102321
Effectué le 26-12-2021 à 09:21</t>
  </si>
  <si>
    <t>Cadeaux</t>
  </si>
  <si>
    <t>Virement en euros vers le compte BE64 3770 3432 0152 (BIC: BBRUBEBB) de
Goblet christelle
Réf.banque donneuse d'ordre E210440228
Effectué via Mobile (App AXA Banque pour smartphone) le 27-12-2021 à 10:23</t>
  </si>
  <si>
    <t>VAN RENTERGHEM JOHAN M</t>
  </si>
  <si>
    <t>Achat par carte de débit AXA - Bancontact - le 28-12-2021 à 21:03
chez VAN RENTERGHEM JOHAN M - BRUGGE avec carte numéro 7506593903010027</t>
  </si>
  <si>
    <t>SDD/1315771/155965/284546</t>
  </si>
  <si>
    <t>Domiciliation européenne unique (Core) pour
Operation de solidarite 48.81.00
Identification du créancier: BE12ZZZ0406603610
Référence du mandat: 2021-24552</t>
  </si>
  <si>
    <t>/C/SPECIALISTE 100-P-211228-9135841-77               N.REF.:0000012812</t>
  </si>
  <si>
    <t>Virement en euros du compte BE60 7965 5030 0970 (BIC: GKCCBEBB) de
MUTUALITE CHRETIENNE DE LA
PROVINCE DE NAMUR BE 5000  NAMUR
Réf.donneur d'ordre 20211228232326000-11200000012812001 Réf.banque donneuse d'ordre 0801JCT009907</t>
  </si>
  <si>
    <t>/B/ PENSION 01/2022343 30534213 5050868</t>
  </si>
  <si>
    <t>Virement en euros du compte BE20 0910 1214 7156 (BIC: GKCCBEBB) de
ETHIAS SA
RUE DES CROISIERS 24 BE 4000 LIEGE
Réf.donneur d'ordre Z87V112233023272 Réf.banque donneuse d'ordre 0801ICN122643</t>
  </si>
  <si>
    <t>Achat par carte de débit AXA - Bancontact - le 30-12-2021 à 17:35
chez PEPINIERE RAUNET SPRL - HAM-SUR-HEURE avec carte numéro 7506593903010027</t>
  </si>
  <si>
    <t>Achat par carte de débit AXA - Bancontact - le 31-12-2021 à 10:37
chez AVEVE CHASTRES - CASTILLON avec carte numéro 7506593903010027</t>
  </si>
  <si>
    <t>Resto 72 ans</t>
  </si>
  <si>
    <t>Viva For Live</t>
  </si>
  <si>
    <t>(- 3.000 transféré CG)</t>
  </si>
  <si>
    <t>Achat par carte de débit AXA - Maestro
de 22,36 EUR le 30-11-2021 à 15:00
(1 EUR = 1,000000 EUR et frais étrangers 0,00 EUR)
à Carrelage Bertrand     Gosselies avec carte numéro 7506593905030404</t>
  </si>
  <si>
    <t>Ham-sur-He</t>
  </si>
  <si>
    <t>Achat par carte de débit AXA - Bancontact - le 01-12-2021 à 10:07
chez ROBIN S CAFE - Ham-sur-He avec carte numéro 7506593905030404</t>
  </si>
  <si>
    <t>BE09091215032457</t>
  </si>
  <si>
    <t>SERVICE PUBLIC WALLONIE FISCALITE</t>
  </si>
  <si>
    <t>Virement en euros avec date d'exécution souhaitée vers le compte BE09 0912 1503 2457 (BIC: GKCCBEBB) de
SERVICE PUBLIC WALLONIE FISCALITE
Réf.banque donneuse d'ordre E206073681
via Homebanking le 15-10-2021 à 09:54</t>
  </si>
  <si>
    <t>GOBLET CHR novembre 2021</t>
  </si>
  <si>
    <t>Virement en euros vers le compte BE39 1030 3158 8019 (BIC: NICABEBB) de
MOBILESEM
Réf.banque donneuse d'ordre E208915273
Effectué via Homebanking le 02-12-2021 à 09:53</t>
  </si>
  <si>
    <t>Achat par carte de débit AXA - Bancontact - le 02-12-2021 à 11:12
chez HUBO PHILIPPEVILLE - PHILIPPEVILLE avec carte numéro 7506593905030404</t>
  </si>
  <si>
    <t>STATION 73 MARIEMBOURG</t>
  </si>
  <si>
    <t>MARIEMEBOURG</t>
  </si>
  <si>
    <t>Achat par carte de débit AXA - Bancontact - le 02-12-2021 à 15:50
chez STATION 73 MARIEMBOURG - MARIEMEBOURG avec carte numéro 7506593905030404</t>
  </si>
  <si>
    <t>Achat par carte de débit AXA - Bancontact - le 02-12-2021 à 16:43
chez HUBO PHILIPPEVILLE - PHILIPPEVILLE avec carte numéro 7506593905030404</t>
  </si>
  <si>
    <t>Achat par carte de débit AXA - Bancontact - le 03-12-2021 à 11:06
chez PNEU 2OOO SA - NALINNES avec carte numéro 7506593905030404</t>
  </si>
  <si>
    <t>Achat par carte de débit AXA - Bancontact - le 03-12-2021 à 11:23
chez Q8 106243 WALCOURT - WALCOURT avec carte numéro 7506593905030404
55,97 litre diesel à 1,50 EUR</t>
  </si>
  <si>
    <t>Achat par carte de débit AXA - Bancontact - le 03-12-2021 à 12:44
chez MR. BRICOLAGE WALCOURT - WALCOURT avec carte numéro 7506593905030404</t>
  </si>
  <si>
    <t>Achat par carte de débit AXA - Bancontact - le 03-12-2021 à 13:08
chez HUBO PHILIPPEVILLE - PHILIPPEVILLE avec carte numéro 7506593905030404</t>
  </si>
  <si>
    <t>Achat par carte de débit AXA - Bancontact - le 03-12-2021 à 13:51
chez DUMONT GLACIER - NAMUR avec carte numéro 7506593905030404</t>
  </si>
  <si>
    <t>Achat par carte de débit AXA - Bancontact - le 05-12-2021 à 08:48
chez HUYLENBROECK SERGE M. - WALCOURT avec carte numéro 7506593905030404</t>
  </si>
  <si>
    <t>Retrait d'espèces par carte de débit AXA - Bancontact - le 05-12-2021 à 08:51
chez WALCOURT - WALCOURT avec carte numéro 7506593905030404</t>
  </si>
  <si>
    <t>Retrait d'espèces par carte de débit AXA - Bancontact - le 05-12-2021 à 08:53
chez WALCOURT - WALCOURT avec carte numéro 7506593905030404</t>
  </si>
  <si>
    <t>Achat par carte de débit AXA - Bancontact - le 05-12-2021 à 10:54
chez MR. BRICOLAGE WALCOURT - WALCOURT avec carte numéro 7506593905030404</t>
  </si>
  <si>
    <t>/C/MED.GENER. 100-1-211203-1321450-61                N.REF.:0000010612</t>
  </si>
  <si>
    <t>Virement en euros du compte BE60 7965 5030 0970 (BIC: GKCCBEBB) de
MUTUALITE CHRETIENNE DE LA
PROVINCE DE NAMUR BE 5000  NAMUR
Réf.donneur d'ordre 20211206233623000-28210000010612001 Réf.banque donneuse d'ordre 0801GC7027151</t>
  </si>
  <si>
    <t>Achat par carte de débit AXA - Bancontact - le 08-12-2021 à 15:29
chez HERMAND OLIVIER - DINANT avec carte numéro 7506593905030404</t>
  </si>
  <si>
    <t>Achat par carte de débit AXA - Bancontact - le 08-12-2021 à 16:37
chez HUBO PHILIPPEVILLE - PHILIPPEVILLE avec carte numéro 7506593905030404</t>
  </si>
  <si>
    <t>HOP.ST JOS.THER.LOVERV</t>
  </si>
  <si>
    <t>Achat par carte de débit AXA - Bancontact - le 09-12-2021 à 09:56
chez HOP.ST JOS.THER.LOVERV - LOVERVAL avec carte numéro 7506593905030404</t>
  </si>
  <si>
    <t>Achat par carte de débit AXA - Bancontact - le 09-12-2021 à 10:44
chez MR. BRICOLAGE WALCOURT - WALCOURT avec carte numéro 7506593905030404</t>
  </si>
  <si>
    <t>Achat par carte de débit AXA - Bancontact - le 12-12-2021 à 07:46
chez HUYLENBROECK SERGE M. - WALCOURT avec carte numéro 7506593905030404</t>
  </si>
  <si>
    <t>BE02091010428640</t>
  </si>
  <si>
    <t>Ville de DINANT</t>
  </si>
  <si>
    <t>Virement en euros vers le compte BE02 0910 1042 8640 (BIC: GKCCBEBB) de
Ville de DINANT
Réf.banque donneuse d'ordre E209689707
Effectué via Homebanking le 14-12-2021 à 08:57</t>
  </si>
  <si>
    <t>KREFEL 012 PHILIPPEVIL</t>
  </si>
  <si>
    <t>Achat par carte de débit AXA - Bancontact - le 14-12-2021 à 10:47
chez KREFEL 012 PHILIPPEVIL - PHILIPPEVILLE avec carte numéro 7506593905030404</t>
  </si>
  <si>
    <t>Virement en euros vers le compte BE36 0970 0965 9681 (BIC: GKCCBEBB) de
INASEP
RUE DES VIAUX 1 B BE 5100 NANINNE
Réf.banque donneuse d'ordre E209729036
Effectué via Homebanking le 14-12-2021 à 17:00</t>
  </si>
  <si>
    <t>21/5111-CL03441</t>
  </si>
  <si>
    <t>Virement en euros vers le compte BE90 3631 5388 9732 (BIC: BBRUBEBB) de
ALARM SEL SECURITY SA
Réf.banque donneuse d'ordre E209729037
Effectué via Homebanking le 14-12-2021 à 17:02</t>
  </si>
  <si>
    <t>Achat par carte de débit AXA - Bancontact - le 15-12-2021 à 15:32
chez Q8 106243 WALCOURT - WALCOURT avec carte numéro 7506593905030404
60,14 litre diesel à 1,53 EUR</t>
  </si>
  <si>
    <t>FACTURE No 16946700</t>
  </si>
  <si>
    <t>Le Saxophone</t>
  </si>
  <si>
    <t>Achat par carte de débit AXA - Bancontact - le 16-12-2021 à 13:50
chez Le Saxophone - Namur avec carte numéro 7506593905030404</t>
  </si>
  <si>
    <t>/B/ PENSION 12/2021                NISS:49122809185 - PID:00321293404</t>
  </si>
  <si>
    <t>Virement en euros du compte BE44 0011 3066 5645 (BIC: GEBABEBB) de
S.F.P.
TOUR DU MIDI BE 1060 BRUXELLES
Réf.donneur d'ordre 49122809185 12/2021 00000321293404 Réf.banque donneuse d'ordre 9821349BPOTYKSCT</t>
  </si>
  <si>
    <t>Achat par carte de débit AXA - Bancontact - le 17-12-2021 à 12:27
chez CULTURA - CHATELET avec carte numéro 7506593905030404</t>
  </si>
  <si>
    <t>Achat par carte de débit AXA - Bancontact - le 18-12-2021 à 11:48
chez 7148 COLRUYT WALCOURT - CHASTRES avec carte numéro 7506593905030404</t>
  </si>
  <si>
    <t>Achat par carte de débit AXA - Bancontact - le 19-12-2021 à 08:31
chez HUYLENBROECK SERGE M. - WALCOURT avec carte numéro 7506593905030404</t>
  </si>
  <si>
    <t>Chez Hermand l h</t>
  </si>
  <si>
    <t>Rochefort</t>
  </si>
  <si>
    <t>Achat par carte de débit AXA - Bancontact - le 19-12-2021 à 14:09
chez Chez Hermand l h - Rochefort avec carte numéro 7506593905030404</t>
  </si>
  <si>
    <t>Achat par carte de débit AXA - Bancontact - le 20-12-2021 à 10:47
chez KREFEL 105 COUILLET - COUILLET avec carte numéro 7506593905030404</t>
  </si>
  <si>
    <t>Achat par carte de débit AXA - Bancontact - le 20-12-2021 à 10:53
chez LUNCH GARDEN 717 COUIL - COUILLET avec carte numéro 7506593905030404</t>
  </si>
  <si>
    <t>Achat par carte de débit AXA - Bancontact - le 20-12-2021 à 16:28
chez MR. BRICOLAGE WALCOURT - WALCOURT avec carte numéro 7506593905030404</t>
  </si>
  <si>
    <t>Virement en euros vers le compte BE06 0960 1782 8722 (BIC: GKCCBEBB) de
Tecteo - VOO
Rue Jean Jaures 46 BE 4430 ANS
Réf.banque donneuse d'ordre E210167540
Effectué via Homebanking le 21-12-2021 à 17:32</t>
  </si>
  <si>
    <t>Achat par carte de débit AXA - Maestro
de 5,30 EUR le 21-12-2021 à 15:14
(1 EUR = 1,000000 EUR et frais étrangers 0,00 EUR)
à ABBAYE DE MAREDSOUS    DENEE avec carte numéro 7506593905030404</t>
  </si>
  <si>
    <t>Qualias Province</t>
  </si>
  <si>
    <t>Achat par carte de débit AXA - Bancontact - le 23-12-2021 à 10:24
chez Qualias Province - Namur avec carte numéro 7506593905030404</t>
  </si>
  <si>
    <t>Photo Rayp Bilande</t>
  </si>
  <si>
    <t>Achat par carte de débit AXA - Bancontact - le 23-12-2021 à 15:28
chez Photo Rayp Bilande - PHILIPPEVILLE avec carte numéro 7506593905030404</t>
  </si>
  <si>
    <t>Achat par carte de débit AXA - Maestro
de 55,26 EUR le 23-12-2021 à 09:43
(1 EUR = 1,000000 EUR et frais étrangers 0,00 EUR)
à MARKET WALCOURT        0000100010001 avec carte numéro 7506593905030404</t>
  </si>
  <si>
    <t>AU CHAI SPRL</t>
  </si>
  <si>
    <t>Achat par carte de débit AXA - Bancontact - le 24-12-2021 à 14:58
chez AU CHAI SPRL - GERPINNES avec carte numéro 7506593905030404</t>
  </si>
  <si>
    <t>2021 / 23</t>
  </si>
  <si>
    <t>Achat par carte de débit AXA - Bancontact - le 26-12-2021 à 11:28
chez Au Sucr  et Sale - NAMUR avec carte numéro 7506593905030404</t>
  </si>
  <si>
    <t>PARKING BEFFROI 1918</t>
  </si>
  <si>
    <t>Achat par carte de débit AXA - Bancontact - le 26-12-2021 à 15:10
chez PARKING BEFFROI 1918 - NAMUR avec carte numéro 7506593905030404</t>
  </si>
  <si>
    <t>Achat par carte de débit AXA - Bancontact - le 26-12-2021 à 16:31
chez Q8 106243 WALCOURT - WALCOURT avec carte numéro 7506593905030404
60,34 litre diesel à 1,51 EUR</t>
  </si>
  <si>
    <t>Deplacements decembre 2021</t>
  </si>
  <si>
    <t>Virement en euros vers le compte BE50 1043 5848 9718 (BIC: NICABEBB) de
MOBILESEM 2
Réf.banque donneuse d'ordre E210412497
Effectué via Homebanking le 26-12-2021 à 19:59</t>
  </si>
  <si>
    <t>PARKHOTEL BRUGGE NV</t>
  </si>
  <si>
    <t>Achat par carte de débit AXA - Bancontact - le 27-12-2021 à 15:57
chez PARKHOTEL BRUGGE NV - BRUGGE avec carte numéro 7506593905030404</t>
  </si>
  <si>
    <t>Pergola</t>
  </si>
  <si>
    <t>Wenduine</t>
  </si>
  <si>
    <t>Achat par carte de débit AXA - Maestro
de 47,60 EUR le 28-12-2021 à 14:13
(1 EUR = 1,000000 EUR et frais étrangers 0,00 EUR)
à Pergola                Wenduine avec carte numéro 7506593905030404</t>
  </si>
  <si>
    <t>SOUVENIR SHOP</t>
  </si>
  <si>
    <t>Achat par carte de débit AXA - Bancontact - le 29-12-2021 à 12:26
chez SOUVENIR SHOP - BRUGGE avec carte numéro 7506593905030404</t>
  </si>
  <si>
    <t>OTOMAT BRUGGE</t>
  </si>
  <si>
    <t>Achat par carte de débit AXA - Maestro
de 33,50 EUR le 29-12-2021 à 13:42
(1 EUR = 1,000000 EUR et frais étrangers 0,00 EUR)
à OTOMAT BRUGGE          BRUGGE avec carte numéro 7506593905030404</t>
  </si>
  <si>
    <t>Achat par carte de débit AXA - Bancontact - le 30-12-2021 à 09:44
chez LECTURES ET LOIS - NALINNES avec carte numéro 7506593905030404</t>
  </si>
  <si>
    <t>VISA    REF 355</t>
  </si>
  <si>
    <t>Achat par carte de débit AXA - Bancontact - le 31-12-2021 à 08:51
chez PHARMACIE DE GROOTE SP - Walcourt avec carte numéro 7506593905030404</t>
  </si>
  <si>
    <t>Achat par carte de débit AXA - Bancontact - le 31-12-2021 à 09:25
chez 7148 COLRUYT WALCOURT - CHASTRES avec carte numéro 7506593905030404</t>
  </si>
  <si>
    <t>Achat par carte de débit AXA - Maestro
de 33,00 EUR le 30-12-2021 à 09:56
(1 EUR = 1,000000 EUR et frais étrangers 0,00 EUR)
à Chocolat Champagne     BRUXELLES avec carte numéro 7506593905030404</t>
  </si>
  <si>
    <t>NATURAL PARK</t>
  </si>
  <si>
    <t>Achat par carte de débit AXA - Bancontact - le 31-12-2021 à 15:18
chez NATURAL PARK - BOUSSU LEZ avec carte numéro 7506593905030404</t>
  </si>
  <si>
    <t>( 3000 transfert de FR)</t>
  </si>
  <si>
    <t>RC</t>
  </si>
  <si>
    <t>App. Photo</t>
  </si>
  <si>
    <t>WE Bruges</t>
  </si>
  <si>
    <t>2022-09</t>
  </si>
  <si>
    <t>2022-10</t>
  </si>
  <si>
    <t>2022-11</t>
  </si>
  <si>
    <t>2022-12</t>
  </si>
  <si>
    <t>TOT 2022</t>
  </si>
  <si>
    <t>2022-01/03</t>
  </si>
  <si>
    <t>2022 / 1</t>
  </si>
  <si>
    <t>Virement en euros vers le compte BE15 0017 7247 4330 (BIC: GEBABEBB) de
SODEXO TITRES SERVICES
Réf.banque donneuse d'ordre E210911906
Effectué via Mobile (App AXA Banque pour smartphone) le 03-01-2022 à 14:53</t>
  </si>
  <si>
    <t>ISATIOCHAR</t>
  </si>
  <si>
    <t>Achat par carte de débit AXA - Bancontact - le 04-01-2022 à 15:23
chez ACCUEIL HOSPITALISATIO - CHARLEROI avec carte numéro 7506593903010027</t>
  </si>
  <si>
    <t>CHAR</t>
  </si>
  <si>
    <t>Achat par carte de débit AXA - Bancontact - le 04-01-2022 à 17:08
chez C&amp;A 029 VILLE 2 - CHARLEROI avec carte numéro 7506593903010027</t>
  </si>
  <si>
    <t>ETAM</t>
  </si>
  <si>
    <t>Achat par carte de débit AXA - Bancontact - le 04-01-2022 à 17:46
chez ETAM - CHARLEROI avec carte numéro 7506593903010027</t>
  </si>
  <si>
    <t>WALC</t>
  </si>
  <si>
    <t>Achat par carte de débit AXA - Bancontact - le 04-01-2022 à 18:15
chez LUST CEDRIC - WALCOURT avec carte numéro 7506593903010027</t>
  </si>
  <si>
    <t>Hunkemoller 2837</t>
  </si>
  <si>
    <t>Char</t>
  </si>
  <si>
    <t>Achat par carte de débit AXA - Maestro
de 15,00 EUR le 04-01-2022 à 16:29
(1 EUR = 1,000000 EUR et frais étrangers 0,00 EUR)
à Hunkemoller 2837       Charleroi Vil avec carte numéro 7506593903010027</t>
  </si>
  <si>
    <t>BRICE M3427</t>
  </si>
  <si>
    <t>Achat par carte de débit AXA - Maestro
de 57,98 EUR le 04-01-2022 à 17:31
(1 EUR = 1,000000 EUR et frais étrangers 0,00 EUR)
à BRICE M3427            CHARLEROI avec carte numéro 7506593903010027</t>
  </si>
  <si>
    <t>COURT CHAS</t>
  </si>
  <si>
    <t>Achat par carte de débit AXA - Bancontact - le 05-01-2022 à 15:15
chez 7148 COLRUYT WALCOURT - CHASTRES avec carte numéro 7506593903010027</t>
  </si>
  <si>
    <t>COUI</t>
  </si>
  <si>
    <t>Achat par carte de débit AXA - Bancontact - le 11-01-2022 à 15:52
chez LUXUS COUILLET - COUILLET avec carte numéro 7506593903010027</t>
  </si>
  <si>
    <t>Virement en euros vers le compte BE21 7506 5939 0503 (BIC: AXABBE22) de
Goblet Christian
Effectué via Homebanking le 12-01-2022 à 09:32</t>
  </si>
  <si>
    <t>Achat par carte de débit AXA - Maestro
de 40,14 EUR le 11-01-2022 à 16:15
(1 EUR = 1,000000 EUR et frais étrangers 0,00 EUR)
à BE 097 COUILLET M      COUILLET avec carte numéro 7506593903010027</t>
  </si>
  <si>
    <t>Achat par carte de débit AXA - Bancontact - le 14-01-2022 à 09:56
chez 7148 COLRUYT WALCOURT - CHASTRES avec carte numéro 7506593903010027</t>
  </si>
  <si>
    <t>MARC</t>
  </si>
  <si>
    <t>Achat par carte de débit AXA - Bancontact - le 14-01-2022 à 10:40
chez MARCEL SCHAMP SA - MARCINELLES avec carte numéro 7506593903010027</t>
  </si>
  <si>
    <t>NES   GERP</t>
  </si>
  <si>
    <t>Achat par carte de débit AXA - Bancontact - le 17-01-2022 à 09:36
chez Q8 108203 GERPINNES - GERPINNES avec carte numéro 7506593903010027</t>
  </si>
  <si>
    <t>OTE SPWalc</t>
  </si>
  <si>
    <t>Achat par carte de débit AXA - Bancontact - le 18-01-2022 à 10:13
chez PHARMACIE DE GROOTE SP - Walcourt avec carte numéro 7506593903010027</t>
  </si>
  <si>
    <t>CAST</t>
  </si>
  <si>
    <t>Achat par carte de débit AXA - Bancontact - le 18-01-2022 à 14:56
chez AVEVE CHASTRES - CASTILLON avec carte numéro 7506593903010027</t>
  </si>
  <si>
    <t>Achat par carte de débit AXA - Bancontact - le 18-01-2022 à 15:27
chez MARKET WALCOURT - WALCOURT avec carte numéro 7506593903010027</t>
  </si>
  <si>
    <t>134 - 2250063928 - Avantage-MC - GRIMARD - FRANCOISE,</t>
  </si>
  <si>
    <t>Virement en euros du compte BE34 7765 9554 0590 (BIC: GKCCBEBB) de
MUTUALITE CHRETIENNE
CHAUSSEE DE HAECHT     579 BE 1030  BRUXELLES
Réf.donneur d'ordre 43887257 Réf.banque donneuse d'ordre 0801I1I011348</t>
  </si>
  <si>
    <t>Virement en euros vers le compte BE63 0689 4029 6708 (BIC: GKCCBEBB) de
laboratoires reunis
Réf.banque donneuse d'ordre E211850812
Effectué via Mobile (App AXA Banque pour smartphone) le 19-01-2022 à 10:48</t>
  </si>
  <si>
    <t>RT    WALC</t>
  </si>
  <si>
    <t>Achat par carte de débit AXA - Bancontact - le 19-01-2022 à 12:00
chez Q8 106243 WALCOURT - WALCOURT avec carte numéro 7506593903010027
32,91 litre normal sans plomb à 1,55 EUR</t>
  </si>
  <si>
    <t>/C/ 80 PREST SOINS DE SANTE     09/12/21 TARIF OFFICIEL      20,00 EUR</t>
  </si>
  <si>
    <t>540529 050 55 300493180122/008</t>
  </si>
  <si>
    <t>Virement en euros du compte BE60 7965 5030 0970 (BIC: GKCCBEBB) de
MUTUALITE CHRETIENNE
CHAUSSEE DE HAECHT     579 BE 1030  BRUXELLES
Réf.donneur d'ordre 20220118222022000-36973004931801008 Réf.banque donneuse d'ordre 0801H1J022890</t>
  </si>
  <si>
    <t>/C/ 80 PREST SOINS DE SANTE     16/12/21 TARIF OFFICIEL      20,00 EUR</t>
  </si>
  <si>
    <t>Virement en euros du compte BE60 7965 5030 0970 (BIC: GKCCBEBB) de
MUTUALITE CHRETIENNE
CHAUSSEE DE HAECHT     579 BE 1030  BRUXELLES
Réf.donneur d'ordre 20220118222022000-36983004931801008 Réf.banque donneuse d'ordre 0801H1J022891</t>
  </si>
  <si>
    <t>VILLE PHIL</t>
  </si>
  <si>
    <t>Achat par carte de débit AXA - Bancontact - le 20-01-2022 à 16:29
chez C&amp;A 327 PHILIPPEVILLE - PHILIPPEVILLE avec carte numéro 7506593903010027</t>
  </si>
  <si>
    <t>ALDI 66 PHILIPPE</t>
  </si>
  <si>
    <t>Achat par carte de débit AXA - Bancontact - le 20-01-2022 à 16:45
chez ALDI 66 PHILIPPEVILLE - PHILIPPEVILLE avec carte numéro 7506593903010027</t>
  </si>
  <si>
    <t>Achat par carte de débit AXA - Bancontact - le 22-01-2022 à 10:07
chez AVEVE CHASTRES - CASTILLON avec carte numéro 7506593903010027</t>
  </si>
  <si>
    <t>2022 / 2</t>
  </si>
  <si>
    <t>colruyt</t>
  </si>
  <si>
    <t>Virement instantané en euros du compte BE68 3600 8900 0334 (BIC: BBRUBEBBXXX) de
MME MARGUERITE JADIN
RUE CALLEWAERT 40 BE 6020        DAMPREMY
Réf.donneur d'ordre NOTPROVIDED Réf.banque donneuse d'ordre OVI/I/0113/UwsmAHpikOWUnT9QuV471139
Effectué le 22-01-2022 à 11:44</t>
  </si>
  <si>
    <t>/B/ PENSION 01/2022                NISS:54052905055 - PID:00325725329</t>
  </si>
  <si>
    <t>PREC:103,38                        PLUS D INFOS:WWW.MYPENSION.BE</t>
  </si>
  <si>
    <t>Virement en euros du compte BE44 0011 3066 5645 (BIC: GEBABEBB) de
S.F.P.
TOUR DU MIDI BE 1060 BRUXELLES
Réf.donneur d'ordre 54052905055 01/2022 00000325725329 Réf.banque donneuse d'ordre 4322020CTVJMPSCT</t>
  </si>
  <si>
    <t>Achat par carte de débit AXA - Bancontact - le 24-01-2022 à 15:48
chez 7148 COLRUYT WALCOURT - CHASTRES avec carte numéro 7506593903010027</t>
  </si>
  <si>
    <t>Achat par carte de débit AXA - Bancontact - le 24-01-2022 à 15:49
chez 7148 COLRUYT WALCOURT - CHASTRES avec carte numéro 7506593903010027</t>
  </si>
  <si>
    <t>Achat par carte de débit AXA - Bancontact - le 24-01-2022 à 17:32
chez PHARMACIE DE GROOTE SP - Walcourt avec carte numéro 7506593903010027</t>
  </si>
  <si>
    <t>/C/ 80 PREST SOINS DE SANTE     30/12/21 TARIF OFFICIEL      20,00 EUR</t>
  </si>
  <si>
    <t>540529 050 55 222281220122/020</t>
  </si>
  <si>
    <t>Virement en euros du compte BE60 7965 5030 0970 (BIC: GKCCBEBB) de
MUTUALITE CHRETIENNE
CHAUSSEE DE HAECHT     579 BE 1030  BRUXELLES
Réf.donneur d'ordre 20220124224357000-28802222812201020 Réf.banque donneuse d'ordre 0801H1P020099</t>
  </si>
  <si>
    <t>Test interne</t>
  </si>
  <si>
    <t>Virement en euros vers le compte BE21 7506 5939 0503 (BIC: AXABBE22) de
Goblet Christian
Effectué via Homebanking le 26-01-2022 à 17:13</t>
  </si>
  <si>
    <t>Virement en euros vers le compte BE47 0912 1503 4780 (BIC: GKCCBEBB) de
DGO FISCALITE
Réf.banque donneuse d'ordre E212286994
Effectué via Homebanking le 27-01-2022 à 13:50</t>
  </si>
  <si>
    <t>Achat par carte de débit AXA - Bancontact - le 27-01-2022 à 14:34
chez MARCEL SCHAMP SA - MARCINELLES avec carte numéro 7506593903010027</t>
  </si>
  <si>
    <t>Achat par carte de débit AXA - Bancontact - le 27-01-2022 à 15:34
chez 7148 COLRUYT WALCOURT - CHASTRES avec carte numéro 7506593903010027</t>
  </si>
  <si>
    <t>GERP</t>
  </si>
  <si>
    <t>Achat par carte de débit AXA - Bancontact - le 28-01-2022 à 10:21
chez DI 4144 BULTIA - GERPINNES avec carte numéro 7506593903010027</t>
  </si>
  <si>
    <t>Achat par carte de débit AXA - Bancontact - le 28-01-2022 à 10:39
chez PARFUMEX - COUILLET avec carte numéro 7506593903010027</t>
  </si>
  <si>
    <t>Virement instantané en euros du compte BE68 3600 8900 0334 (BIC: BBRUBEBBXXX) de
MME MARGUERITE JADIN
RUE CALLEWAERT 40 BE 6020        DAMPREMY
Réf.donneur d'ordre NOTPROVIDED Réf.banque donneuse d'ordre OVI/I/0113/UiIWeBzcaGLOQLWY9t661480
Effectué le 28-01-2022 à 14:37</t>
  </si>
  <si>
    <t>540529 050 55 - Cotisations du 01/01/2022 au 31/03/2022</t>
  </si>
  <si>
    <t>BE20068893857956</t>
  </si>
  <si>
    <t>MC ASSURE</t>
  </si>
  <si>
    <t>2230029389 - HS - GRIMARD - FRANCOISE,</t>
  </si>
  <si>
    <t>Virement en euros du compte BE20 0688 9385 7956 (BIC: GKCCBEBB) de
MC ASSURE
CHAUSSEE DE HAECHT  579/40 BE 1030  BRUXELLES
Réf.donneur d'ordre 44335679 Réf.banque donneuse d'ordre 0801J1S009394</t>
  </si>
  <si>
    <t>/B/ PENSION 02/2022343 30534213 5050868</t>
  </si>
  <si>
    <t>Virement en euros du compte BE20 0910 1214 7156 (BIC: GKCCBEBB) de
ETHIAS SA
RUE DES CROISIERS 24 BE 4000 LIEGE
Réf.donneur d'ordre Z87V201263026219 Réf.banque donneuse d'ordre 0801I1Q060832</t>
  </si>
  <si>
    <t>Achat par carte de débit AXA - Bancontact - le 03-02-2022 à 11:17
chez AVEVE CHASTRES - CASTILLON avec carte numéro 7506593903010027</t>
  </si>
  <si>
    <t>BE29260005412164</t>
  </si>
  <si>
    <t>clerics sprl</t>
  </si>
  <si>
    <t>Virement en euros vers le compte BE29 2600 0541 2164 (BIC: GEBABEBB) de
clerics sprl
Réf.banque donneuse d'ordre E212797998
Effectué via Mobile (App AXA Banque pour smartphone) le 03-02-2022 à 14:05</t>
  </si>
  <si>
    <t>ITTR</t>
  </si>
  <si>
    <t>Achat par carte de débit AXA - Maestro
de 15,00 EUR le 03-02-2022 à 11:37
(1 EUR = 1,000000 EUR et frais étrangers 0,00 EUR)
à Chocolat Champagne     BRUXELLES avec carte numéro 7506593903010027</t>
  </si>
  <si>
    <t>Achat par carte de débit AXA - Bancontact - le 04-02-2022 à 10:26
chez 7148 COLRUYT WALCOURT - CHASTRES avec carte numéro 7506593903010027</t>
  </si>
  <si>
    <t>Achat par carte de débit AXA - Bancontact - le 05-02-2022 à 16:58
chez CLUB 146 BULTIA - GERPINNES avec carte numéro 7506593903010027</t>
  </si>
  <si>
    <t>INNES GERP</t>
  </si>
  <si>
    <t>Achat par carte de débit AXA - Bancontact - le 05-02-2022 à 17:25
chez VERITAS 221 GERPINNES - GERPIENNES avec carte numéro 7506593903010027</t>
  </si>
  <si>
    <t>CHU DINANT GODIN</t>
  </si>
  <si>
    <t>NE STEGODI</t>
  </si>
  <si>
    <t>Achat par carte de débit AXA - Bancontact - le 07-02-2022 à 10:59
chez CHU DINANT GODINNE STE - GODINNE avec carte numéro 7506593903010027</t>
  </si>
  <si>
    <t>BE76068228849295</t>
  </si>
  <si>
    <t>CUIR N1</t>
  </si>
  <si>
    <t>Commande  036086 du 31-07-2021</t>
  </si>
  <si>
    <t>Au nom de GOBLET Christian Livraison du 08-02-2022</t>
  </si>
  <si>
    <t>Virement en euros vers le compte BE76 0682 2884 9295 (BIC: GKCCBEBB) de
CUIR N1
Réf.banque donneuse d'ordre E213112914
Effectué via Homebanking le 07-02-2022 à 17:54</t>
  </si>
  <si>
    <t>INDEMNITES DU 07.02.2022 POLICE : 269823241</t>
  </si>
  <si>
    <t>Virement en euros du compte BE54 3101 0027 0097 (BIC: BBRUBEBB) de
DKV BELGIUM NV
LOKSUMSTRAAT 25 BE 1000        BRUSSEL
Réf.donneur d'ordre 2022038269823241X000000000000001 Réf.banque donneuse d'ordre OVI/D/0701/09575907/00001524</t>
  </si>
  <si>
    <t>Achat par carte de débit AXA - Bancontact - le 09-02-2022 à 17:21
chez PHARMACIE DE GROOTE SP - Walcourt avec carte numéro 7506593903010027</t>
  </si>
  <si>
    <t>Achat par carte de débit AXA - Bancontact - le 10-02-2022 à 12:25
chez Q8 108203 GERPINNES - GERPINNES avec carte numéro 7506593903010027
7,40 litre normal sans plomb à 1,69 EUR</t>
  </si>
  <si>
    <t>PHIL</t>
  </si>
  <si>
    <t>Achat par carte de débit AXA - Maestro
de 31,49 EUR le 09-02-2022 à 12:12
(1 EUR = 1,000000 EUR et frais étrangers 0,00 EUR)
à BE 101 PHILIPPEVILLE M PHILIPPEVILLE avec carte numéro 7506593903010027</t>
  </si>
  <si>
    <t>Achat par carte de débit AXA - Bancontact - le 11-02-2022 à 09:55
chez MARKET WALCOURT - WALCOURT avec carte numéro 7506593903010027</t>
  </si>
  <si>
    <t>Achat par carte de débit AXA - Bancontact - le 15-02-2022 à 09:08
chez Q8 106243 WALCOURT - WALCOURT avec carte numéro 7506593903010027
36,70 litre normal sans plomb à 1,63 EUR</t>
  </si>
  <si>
    <t>Achat par carte de débit AXA - Bancontact - le 15-02-2022 à 09:25
chez MARCEL SCHAMP SA - MARCINELLES avec carte numéro 7506593903010027</t>
  </si>
  <si>
    <t>EVRARDPHARMA SPR</t>
  </si>
  <si>
    <t>L     COUR</t>
  </si>
  <si>
    <t>Achat par carte de débit AXA - Bancontact - le 15-02-2022 à 10:19
chez EVRARDPHARMA SPRL - COURCELLES avec carte numéro 7506593903010027</t>
  </si>
  <si>
    <t>Achat par carte de débit AXA - Bancontact - le 15-02-2022 à 11:27
chez PHARMACIE DE GROOTE SP - Walcourt avec carte numéro 7506593903010027</t>
  </si>
  <si>
    <t>BE43432001722101</t>
  </si>
  <si>
    <t>uz Leuven</t>
  </si>
  <si>
    <t>Virement en euros vers le compte BE43 4320 0172 2101 (BIC: KREDBEBB) de
uz Leuven
Réf.banque donneuse d'ordre E213599697
Effectué via Mobile (App AXA Banque pour smartphone) le 16-02-2022 à 15:43</t>
  </si>
  <si>
    <t>BE67001292485287</t>
  </si>
  <si>
    <t>CHU UCL NAMUR</t>
  </si>
  <si>
    <t>Virement en euros vers le compte BE67 0012 9248 5287 (BIC: GEBABEBB) de
CHU UCL NAMUR
avenue G.Therasse 1 BE B5530 YVOIR
Réf.banque donneuse d'ordre E213600065
Effectué via Mobile (App AXA Banque pour smartphone) le 16-02-2022 à 15:49</t>
  </si>
  <si>
    <t>Virement en euros vers le compte BE67 0012 9248 5287 (BIC: GEBABEBB) de
CHU UCL NAMUR
avenue G.Therasse 1 BE B5530 YVOIR
Réf.banque donneuse d'ordre E213600259
Effectué via Mobile (App AXA Banque pour smartphone) le 16-02-2022 à 15:51</t>
  </si>
  <si>
    <t>CHU UCL NAMUR SITE godinne</t>
  </si>
  <si>
    <t>Virement en euros vers le compte BE67 0012 9248 5287 (BIC: GEBABEBB) de
CHU UCL NAMUR SITE godinne
Réf.banque donneuse d'ordre E213600824
Effectué via Mobile (App AXA Banque pour smartphone) le 16-02-2022 à 15:57</t>
  </si>
  <si>
    <t>Achat par carte de débit AXA - Bancontact - le 17-02-2022 à 15:35
chez 7148 COLRUYT WALCOURT - CHASTRES avec carte numéro 7506593903010027</t>
  </si>
  <si>
    <t>HALL</t>
  </si>
  <si>
    <t>Achat par carte de débit AXA - Bancontact - le 18-02-2022 à 09:26
chez WWW.DREAMBABY.BE - HALLE avec carte numéro 7506593903010027</t>
  </si>
  <si>
    <t>Achat par carte de débit AXA - Bancontact - le 19-02-2022 à 09:05
chez PHARMACIE DE GROOTE SP - Walcourt avec carte numéro 7506593903010027</t>
  </si>
  <si>
    <t>Achat par carte de débit AXA - Bancontact - le 19-02-2022 à 09:22
chez AVEVE CHASTRES - CASTILLON avec carte numéro 7506593903010027</t>
  </si>
  <si>
    <t>/B/ PENSION 02/2022                NISS:54052905055 - PID:00330610903</t>
  </si>
  <si>
    <t>PREC:98,51                         PLUS D INFOS:WWW.MYPENSION.BE</t>
  </si>
  <si>
    <t>Virement en euros du compte BE44 0011 3066 5645 (BIC: GEBABEBB) de
S.F.P.
TOUR DU MIDI BE 1060 BRUXELLES
Réf.donneur d'ordre 54052905055 02/2022 00000330610903 Réf.banque donneuse d'ordre 7622048BS2CJ2SCT</t>
  </si>
  <si>
    <t>Achat par carte de débit AXA - Bancontact - le 21-02-2022 à 10:49
chez C&amp;A 327 PHILIPPEVILLE - PHILIPPEVILLE avec carte numéro 7506593903010027</t>
  </si>
  <si>
    <t>Achat par carte de débit AXA - Bancontact - le 23-02-2022 à 11:32
chez PHARMACIE DE GROOTE SP - Walcourt avec carte numéro 7506593903010027</t>
  </si>
  <si>
    <t>/C/SPECIALISTE 100-P-220222-5848583-37               N.REF.:0000012202</t>
  </si>
  <si>
    <t>Virement en euros du compte BE60 7965 5030 0970 (BIC: GKCCBEBB) de
MUTUALITE CHRETIENNE
CHAUSSEE DE HAECHT     579 BE 1030  BRUXELLES
Réf.donneur d'ordre 20220222224843000-26160000012202002 Réf.banque donneuse d'ordre 0801I2N041609</t>
  </si>
  <si>
    <t>/C/DENTISTE 100-P-220222-8932681-20N.REF.:0000012202001 540529 050 55</t>
  </si>
  <si>
    <t>Virement en euros du compte BE60 7965 5030 0970 (BIC: GKCCBEBB) de
MUTUALITE CHRETIENNE
CHAUSSEE DE HAECHT     579 BE 1030  BRUXELLES
Réf.donneur d'ordre 20220222224843000-10560000012202001 Réf.banque donneuse d'ordre 0801I2N040049</t>
  </si>
  <si>
    <t>Achat par carte de débit AXA - Bancontact - le 25-02-2022 à 10:35
chez MARKET WALCOURT - WALCOURT avec carte numéro 7506593903010027</t>
  </si>
  <si>
    <t>Achat par carte de débit AXA - Bancontact - le 25-02-2022 à 10:56
chez MARCEL SCHAMP SA - MARCINELLES avec carte numéro 7506593903010027</t>
  </si>
  <si>
    <t>Achat par carte de débit AXA - Bancontact - le 01-03-2022 à 09:41
chez MARKET WALCOURT - WALCOURT avec carte numéro 7506593903010027</t>
  </si>
  <si>
    <t>/B/ PENSION 03/2022343 30534213 5050868</t>
  </si>
  <si>
    <t>Virement en euros du compte BE20 0910 1214 7156 (BIC: GKCCBEBB) de
ETHIAS SA
RUE DES CROISIERS 24 BE 4000 LIEGE
Réf.donneur d'ordre Z87V202233023259 Réf.banque donneuse d'ordre 0801I2N093476</t>
  </si>
  <si>
    <t>2022 / 3</t>
  </si>
  <si>
    <t>COUILCOUI</t>
  </si>
  <si>
    <t>Achat par carte de débit AXA - Bancontact - le 04-03-2022 à 12:30
chez LUNCH GARDEN 717 COUIL - COUILLET avec carte numéro 7506593903010027</t>
  </si>
  <si>
    <t>CRF MKT GERPINN</t>
  </si>
  <si>
    <t>Achat par carte de débit AXA - Bancontact - le 05-03-2022 à 10:49
chez CRF MKT GERPINN - GERPINNES avec carte numéro 7506593903010027</t>
  </si>
  <si>
    <t>Achat par carte de débit AXA - Bancontact - le 05-03-2022 à 10:53
chez MARCEL SCHAMP SA - MARCINELLES avec carte numéro 7506593903010027</t>
  </si>
  <si>
    <t>/C/ 80 PREST SOINS DE SANTE     19/01/22 TARIF OFFICIEL      24,00 EUR</t>
  </si>
  <si>
    <t>540529 050 55 222703030322/057</t>
  </si>
  <si>
    <t>Virement en euros du compte BE60 7965 5030 0970 (BIC: GKCCBEBB) de
MUTUALITE CHRETIENNE
CHAUSSEE DE HAECHT     579 BE 1030  BRUXELLES
Réf.donneur d'ordre 20220303224910000-20922227030303057 Réf.banque donneuse d'ordre 0801J34096534</t>
  </si>
  <si>
    <t>/C/ 80 PREST SOINS DE SANTE     16/02/22 TARIF OFFICIEL      24,00 EUR</t>
  </si>
  <si>
    <t>Virement en euros du compte BE60 7965 5030 0970 (BIC: GKCCBEBB) de
MUTUALITE CHRETIENNE
CHAUSSEE DE HAECHT     579 BE 1030  BRUXELLES
Réf.donneur d'ordre 20220303224910000-20932227030303057 Réf.banque donneuse d'ordre 0801J34096535</t>
  </si>
  <si>
    <t>/C/ 80 PREST SOINS DE SANTE     02/02/22 TARIF OFFICIEL      24,00 EUR</t>
  </si>
  <si>
    <t>Virement en euros du compte BE60 7965 5030 0970 (BIC: GKCCBEBB) de
MUTUALITE CHRETIENNE
CHAUSSEE DE HAECHT     579 BE 1030  BRUXELLES
Réf.donneur d'ordre 20220303224910000-20912227030303057 Réf.banque donneuse d'ordre 0801J34096533</t>
  </si>
  <si>
    <t>2022 / 4</t>
  </si>
  <si>
    <t>Walc</t>
  </si>
  <si>
    <t>Retrait d'espèces par carte de débit AXA - Bancontact - le 07-03-2022 à 10:23
chez Walcourt - Walcourt avec carte numéro 7506593903010027</t>
  </si>
  <si>
    <t>OCTEURTHUI</t>
  </si>
  <si>
    <t>Achat par carte de débit AXA - Bancontact - le 07-03-2022 à 11:54
chez MYRIAM LECUYER DOCTEUR - THUIN avec carte numéro 7506593903010027</t>
  </si>
  <si>
    <t>Achat par carte de débit AXA - Bancontact - le 07-03-2022 à 15:55
chez 7148 COLRUYT WALCOURT - CHASTRES avec carte numéro 7506593903010027</t>
  </si>
  <si>
    <t>Achat par carte de débit AXA - Bancontact - le 08-03-2022 à 16:34
chez Q8 106243 WALCOURT - WALCOURT avec carte numéro 7506593903010027
36,40 litre normal sans plomb à 1,95 EUR</t>
  </si>
  <si>
    <t>/C/SPECIALISTE 100-1-220307-9978559-20               N.REF.:0000010803</t>
  </si>
  <si>
    <t>Virement en euros du compte BE60 7965 5030 0970 (BIC: GKCCBEBB) de
MUTUALITE CHRETIENNE
CHAUSSEE DE HAECHT     579 BE 1030  BRUXELLES
Réf.donneur d'ordre 20220308222101000-22710000010803001 Réf.banque donneuse d'ordre 0801G39026212</t>
  </si>
  <si>
    <t>CHU UCL NAMUR SITE GODINNE</t>
  </si>
  <si>
    <t>Virement en euros vers le compte BE67 0012 9248 5287 (BIC: GEBABEBB) de
CHU UCL NAMUR SITE GODINNE
avenue G.Therasse 1 BE B5530 YVOIR
Réf.banque donneuse d'ordre E215106022
Effectué via Mobile (App AXA Banque pour smartphone) le 12-03-2022 à 10:24</t>
  </si>
  <si>
    <t>Virement en euros vers le compte BE67 0012 9248 5287 (BIC: GEBABEBB) de
CHU UCL NAMUR SITE GODINNE
avenue G.Therasse 1 BE B5530 YVOIR
Réf.banque donneuse d'ordre E215106124
Effectué via Mobile (App AXA Banque pour smartphone) le 12-03-2022 à 10:26</t>
  </si>
  <si>
    <t>Virement en euros vers le compte BE74 7955 6816 9607 (BIC: GKCCBEBB) de
Grand Hopital charleroi
Avenue du centenaire 73 BE 6061 Montignies sur sambre
Réf.banque donneuse d'ordre E215106260
Effectué via Mobile (App AXA Banque pour smartphone) le 12-03-2022 à 10:29</t>
  </si>
  <si>
    <t>2022 / 5</t>
  </si>
  <si>
    <t>GE M. WALC</t>
  </si>
  <si>
    <t>Achat par carte de débit AXA - Bancontact - le 18-03-2022 à 11:44
chez HUYLENBROECK SERGE M. - WALCOURT avec carte numéro 7506593903010027</t>
  </si>
  <si>
    <t>Achat par carte de débit AXA - Bancontact - le 18-03-2022 à 15:53
chez AVEVE CHASTRES - CASTILLON avec carte numéro 7506593903010027</t>
  </si>
  <si>
    <t>Achat par carte de débit AXA - Bancontact - le 18-03-2022 à 16:00
chez AVEVE CHASTRES - CASTILLON avec carte numéro 7506593903010027</t>
  </si>
  <si>
    <t>Achat par carte de débit AXA - Bancontact - le 20-03-2022 à 08:48
chez HUYLENBROECK SERGE M. - WALCOURT avec carte numéro 7506593903010027</t>
  </si>
  <si>
    <t>Achat par carte de débit AXA - Bancontact - le 21-03-2022 à 11:00
chez 7148 COLRUYT WALCOURT - CHASTRES avec carte numéro 7506593903010027</t>
  </si>
  <si>
    <t>SPRL HAM-</t>
  </si>
  <si>
    <t>Achat par carte de débit AXA - Bancontact - le 21-03-2022 à 14:50
chez PEPINIERE RAUNET SPRL - HAM-SUR-HEURE avec carte numéro 7506593903010027</t>
  </si>
  <si>
    <t>Achat par carte de débit AXA - Bancontact - le 21-03-2022 à 14:55
chez MARCEL SCHAMP SA - MARCINELLES avec carte numéro 7506593903010027</t>
  </si>
  <si>
    <t>SPRL DENODE</t>
  </si>
  <si>
    <t>Achat par carte de débit AXA - Bancontact - le 21-03-2022 à 15:02
chez SPRL DENODE - GERPINE avec carte numéro 7506593903010027</t>
  </si>
  <si>
    <t>/B/ PENSION 03/2022                NISS:54052905055 - PID:00333872086</t>
  </si>
  <si>
    <t>PREC:112,89                        PLUS D INFOS:WWW.MYPENSION.BE</t>
  </si>
  <si>
    <t>Virement en euros du compte BE44 0011 3066 5645 (BIC: GEBABEBB) de
S.F.P.
TOUR DU MIDI BE 1060 BRUXELLES
Réf.donneur d'ordre 54052905055 03/2022 00000333872086 Réf.banque donneuse d'ordre 1422081B820UKSCT</t>
  </si>
  <si>
    <t>Achat par carte de débit AXA - Bancontact - le 24-03-2022 à 11:09
chez DI 4144 BULTIA - GERPINNES avec carte numéro 7506593903010027</t>
  </si>
  <si>
    <t>Achat par carte de débit AXA - Bancontact - le 24-03-2022 à 11:26
chez HUYLENBROECK SERGE M. - WALCOURT avec carte numéro 7506593903010027</t>
  </si>
  <si>
    <t>Achat par carte de débit AXA - Bancontact - le 25-03-2022 à 09:38
chez 7148 COLRUYT WALCOURT - CHASTRES avec carte numéro 7506593903010027</t>
  </si>
  <si>
    <t>Achat par carte de débit AXA - Bancontact - le 25-03-2022 à 16:47
chez AVEVE CHASTRES - CASTILLON avec carte numéro 7506593903010027</t>
  </si>
  <si>
    <t>Achat par carte de débit AXA - Bancontact - le 26-03-2022 à 09:07
chez HUYLENBROECK SERGE M. - WALCOURT avec carte numéro 7506593903010027</t>
  </si>
  <si>
    <t>Achat par carte de débit AXA - Bancontact - le 28-03-2022 à 15:32
chez C&amp;A 327 PHILIPPEVILLE - PHILIPPEVILLE avec carte numéro 7506593903010027</t>
  </si>
  <si>
    <t>SERANIS SPRL</t>
  </si>
  <si>
    <t>Achat par carte de débit AXA - Bancontact - le 28-03-2022 à 15:51
chez SERANIS SPRL - PHILIPPEVILLE avec carte numéro 7506593903010027</t>
  </si>
  <si>
    <t>KREFEL 012 PHILI</t>
  </si>
  <si>
    <t>PPEVILPHIL</t>
  </si>
  <si>
    <t>Achat par carte de débit AXA - Bancontact - le 28-03-2022 à 15:59
chez KREFEL 012 PHILIPPEVIL - PHILIPPEVILLE avec carte numéro 7506593903010027</t>
  </si>
  <si>
    <t>7148 WALC</t>
  </si>
  <si>
    <t>Achat par carte de débit AXA - Bancontact - le 28-03-2022 à 16:25
chez COLRUYT WALCOURT 7148 - WALCOURT avec carte numéro 7506593903010027</t>
  </si>
  <si>
    <t>T WINKLODE</t>
  </si>
  <si>
    <t>Achat par carte de débit AXA - Bancontact - le 29-03-2022 à 11:14
chez MAKRO LODELINSART WINK - LODELINSART avec carte numéro 7506593903010027</t>
  </si>
  <si>
    <t>Achat par carte de débit AXA - Bancontact - le 31-03-2022 à 17:50
chez 7148 COLRUYT WALCOURT - CHASTRES avec carte numéro 7506593903010027</t>
  </si>
  <si>
    <t>Fauteuils</t>
  </si>
  <si>
    <t>RESULTAT ANNEE 2022 (hors partie PRO)</t>
  </si>
  <si>
    <t>Achat par carte de débit AXA - Bancontact - le 02-01-2022 à 09:07
chez HUYLENBROECK SERGE M. - WALCOURT avec carte numéro 7506593905030404</t>
  </si>
  <si>
    <t>DENE</t>
  </si>
  <si>
    <t>Achat par carte de débit AXA - Maestro
de 12,15 EUR le 02-01-2022 à 12:18
(1 EUR = 1,000000 EUR et frais étrangers 0,00 EUR)
à ABBAYE DE MAREDSOUS    DENEE avec carte numéro 7506593905030404</t>
  </si>
  <si>
    <t>Pita Land</t>
  </si>
  <si>
    <t>Achat par carte de débit AXA - Bancontact - le 04-01-2022 à 16:00
chez Pita Land - Charleroi avec carte numéro 7506593905030404</t>
  </si>
  <si>
    <t>Hubo Philippevil</t>
  </si>
  <si>
    <t>le    Phil</t>
  </si>
  <si>
    <t>Achat par carte de débit AXA - Bancontact - le 05-01-2022 à 15:16
chez Hubo Philippeville - Philippeville avec carte numéro 7506593905030404</t>
  </si>
  <si>
    <t>Achat par carte de débit AXA - Bancontact - le 05-01-2022 à 15:43
chez Q8 106243 WALCOURT - WALCOURT avec carte numéro 7506593905030404
56,16 litre diesel à 1,55 EUR</t>
  </si>
  <si>
    <t>LA CHICOREE</t>
  </si>
  <si>
    <t>LILL</t>
  </si>
  <si>
    <t>Achat par carte de débit AXA - Maestro
de 34,80 EUR le 06-01-2022 à 13:37
(1 EUR = 1,000000 EUR et frais étrangers 0,00 EUR)
à LA CHICOREE            LILLE avec carte numéro 7506593905030404</t>
  </si>
  <si>
    <t>TRANSPOLE DAT ME</t>
  </si>
  <si>
    <t>Achat par carte de débit AXA - Maestro
de 10,60 EUR le 06-01-2022 à 10:50
(1 EUR = 1,000000 EUR et frais étrangers 0,00 EUR)
à TRANSPOLE DAT METRO    MARCQ EN BAR avec carte numéro 7506593905030404</t>
  </si>
  <si>
    <t>BARBIER RIHOUR</t>
  </si>
  <si>
    <t>Achat par carte de débit AXA - Maestro
de 11,10 EUR le 06-01-2022 à 15:33
(1 EUR = 1,000000 EUR et frais étrangers 0,00 EUR)
à BARBIER RIHOUR         LILLE avec carte numéro 7506593905030404</t>
  </si>
  <si>
    <t>Achat par carte de débit AXA - Bancontact - le 08-01-2022 à 10:07
chez PHARMACIE DE GROOTE SP - Walcourt avec carte numéro 7506593905030404</t>
  </si>
  <si>
    <t>Achat par carte de débit AXA - Bancontact - le 08-01-2022 à 10:23
chez MARCEL SCHAMP SA - MARCINELLES avec carte numéro 7506593905030404</t>
  </si>
  <si>
    <t>Berp</t>
  </si>
  <si>
    <t>Achat par carte de débit AXA - Bancontact - le 08-01-2022 à 10:32
chez Brunardi - Berpinnes avec carte numéro 7506593905030404</t>
  </si>
  <si>
    <t>Achat par carte de débit AXA - Bancontact - le 08-01-2022 à 11:16
chez 7148 COLRUYT WALCOURT - CHASTRES avec carte numéro 7506593905030404</t>
  </si>
  <si>
    <t>DINA</t>
  </si>
  <si>
    <t>Achat par carte de débit AXA - Bancontact - le 08-01-2022 à 16:36
chez HERMAND OLIVIER - DINANT avec carte numéro 7506593905030404</t>
  </si>
  <si>
    <t>Achat par carte de débit AXA - Bancontact - le 09-01-2022 à 08:48
chez HUYLENBROECK SERGE M. - WALCOURT avec carte numéro 7506593905030404</t>
  </si>
  <si>
    <t>TAVERNE DE L'HOM</t>
  </si>
  <si>
    <t>ME BLELA H</t>
  </si>
  <si>
    <t>Achat par carte de débit AXA - Bancontact - le 09-01-2022 à 11:48
chez TAVERNE DE L'HOMME BLE - LA HULPE avec carte numéro 7506593905030404</t>
  </si>
  <si>
    <t>Achat par carte de débit AXA - Bancontact - le 09-01-2022 à 13:32
chez TAVERNE DE L'HOMME BLE - LA HULPE avec carte numéro 7506593905030404</t>
  </si>
  <si>
    <t>LE    PHIL</t>
  </si>
  <si>
    <t>Achat par carte de débit AXA - Bancontact - le 10-01-2022 à 10:01
chez HUBO PHILIPPEVILLE - PHILIPPEVILLE avec carte numéro 7506593905030404</t>
  </si>
  <si>
    <t>Defraiement mois de decembre 2021 LC</t>
  </si>
  <si>
    <t>Virement en euros du compte BE39 1030 3158 8019 (BIC: NICABEBB) de
MOBIL ESEM
Rue du Moulin,181 BE 5600 PHILIPPEVILLE
Réf.banque donneuse d'ordre C2A10PGUCX7267AA</t>
  </si>
  <si>
    <t>10001381/S  -  RC architecte 38652N</t>
  </si>
  <si>
    <t>Virement en euros vers le compte BE72 0016 0246 1016 (BIC: GEBABEBB) de
EUROMAF
bd Bischoffsheim, 11 / 6 BE 1000 BRUXELLES
Réf.banque donneuse d'ordre E211472408
Effectué via Homebanking le 12-01-2022 à 09:34</t>
  </si>
  <si>
    <t>NAMU</t>
  </si>
  <si>
    <t>Achat par carte de débit AXA - Bancontact - le 13-01-2022 à 14:47
chez DUMONT GLACIER - NAMUR avec carte numéro 7506593905030404</t>
  </si>
  <si>
    <t>Robin s Cafe</t>
  </si>
  <si>
    <t>Froi</t>
  </si>
  <si>
    <t>Achat par carte de débit AXA - Bancontact - le 14-01-2022 à 11:49
chez Robin s Cafe - Froidchape avec carte numéro 7506593905030404</t>
  </si>
  <si>
    <t>Achat par carte de débit AXA - Bancontact - le 16-01-2022 à 09:03
chez HUYLENBROECK SERGE M. - WALCOURT avec carte numéro 7506593905030404</t>
  </si>
  <si>
    <t>TOTAL NB001110 L</t>
  </si>
  <si>
    <t>OBBES LOBB</t>
  </si>
  <si>
    <t>Achat par carte de débit AXA - Bancontact - le 16-01-2022 à 15:32
chez TOTAL NB001110 LOBBES - LOBBES avec carte numéro 7506593905030404
0,00 litre special   0,00 EUR</t>
  </si>
  <si>
    <t>FACTURE No 17054603</t>
  </si>
  <si>
    <t>Achat par carte de débit AXA - Maestro
de 56,30 EUR le 16-01-2022 à 14:50
(1 EUR = 1,000000 EUR et frais étrangers 0,00 EUR)
à LE SAINT GERMAIN       MONS avec carte numéro 7506593905030404</t>
  </si>
  <si>
    <t>Facture n 2021/222 - solde</t>
  </si>
  <si>
    <t>Virement en euros du compte BE73 0910 0038 1460 (BIC: GKCCBEBB) de
ADM.COM.    FROIDCHAPELLE
PLACE ALBERT IER 38 BE 6440        FROIDCHAPELLE
Réf.donneur d'ordre 0P2200055131 Réf.banque donneuse d'ordre 0801C1E022988</t>
  </si>
  <si>
    <t>Achat par carte de débit AXA - Bancontact - le 17-01-2022 à 10:27
chez Q8 106243 WALCOURT - WALCOURT avec carte numéro 7506593905030404
53,03 litre diesel à 1,58 EUR</t>
  </si>
  <si>
    <t>BOULANGERIE LOUI</t>
  </si>
  <si>
    <t>SE COUCOUI</t>
  </si>
  <si>
    <t>Achat par carte de débit AXA - Bancontact - le 17-01-2022 à 10:53
chez BOULANGERIE LOUISE COU - COUILLET avec carte numéro 7506593905030404</t>
  </si>
  <si>
    <t>Achat par carte de débit AXA - Bancontact - le 17-01-2022 à 11:52
chez MAKRO LODELINSART WINK - LODELINSART avec carte numéro 7506593905030404</t>
  </si>
  <si>
    <t>Achat par carte de débit AXA - Bancontact - le 17-01-2022 à 13:46
chez Q8 106243 WALCOURT - WALCOURT avec carte numéro 7506593905030404
9,87 litre diesel à 1,58 EUR</t>
  </si>
  <si>
    <t>134 - 2250070386 - Avantage-MC - GOBLET - CHRISTIAN,</t>
  </si>
  <si>
    <t>Virement en euros du compte BE34 7765 9554 0590 (BIC: GKCCBEBB) de
MUTUALITE CHRETIENNE
CHAUSSEE DE HAECHT     579 BE 1030  BRUXELLES
Réf.donneur d'ordre 43887283 Réf.banque donneuse d'ordre 0801I1I011374</t>
  </si>
  <si>
    <t>BE38068937684172</t>
  </si>
  <si>
    <t>PAYCEED SRL</t>
  </si>
  <si>
    <t>Groupe Seb Belgium - Cashback TEFALEF261512 - REF/TEFAL/232726/2022-01</t>
  </si>
  <si>
    <t>Virement en euros du compte BE38 0689 3768 4172 (BIC: GKCCBEBB) de
PAYCEED SRL
CHAUSSEE DE LASNE       42 BE 1330  RIXENSART
Réf.donneur d'ordre REF/TEFAL/232726/2022-01-18 Réf.banque donneuse d'ordre 0801B1I027323</t>
  </si>
  <si>
    <t>BE42360029609254</t>
  </si>
  <si>
    <t>MAUDOUX BERTRAND</t>
  </si>
  <si>
    <t>Goblet Christian - 4 verres - Merci</t>
  </si>
  <si>
    <t>Virement en euros vers le compte BE42 3600 2960 9254 (BIC: BBRUBEBB) de
MAUDOUX BERTRAND
Réf.banque donneuse d'ordre E211914618
Effectué via Homebanking le 20-01-2022 à 11:13</t>
  </si>
  <si>
    <t>Achat par carte de débit AXA - Bancontact - le 21-01-2022 à 10:51
chez 7148 COLRUYT WALCOURT - CHASTRES avec carte numéro 7506593905030404</t>
  </si>
  <si>
    <t>NALI</t>
  </si>
  <si>
    <t>Achat par carte de débit AXA - Bancontact - le 21-01-2022 à 15:05
chez LECTURES ET LOIS - NALINNES avec carte numéro 7506593905030404</t>
  </si>
  <si>
    <t>Virement en euros vers le compte BE06 0960 1782 8722 (BIC: GKCCBEBB) de
Tecteo - VOO
Rue Jean Jaures 46 BE 4430 ANS
Réf.banque donneuse d'ordre E212011258
Effectué via Homebanking le 22-01-2022 à 11:09</t>
  </si>
  <si>
    <t>Virement en euros vers le compte BE09 7000 2177 7857 (BIC: AXABBE22) de
AXA BELGIUM
BD DU SOUVERAIN 25 BE 1170 BRUXELLES
Effectué via Homebanking le 22-01-2022 à 11:09</t>
  </si>
  <si>
    <t>Achat par carte de débit AXA - Bancontact - le 23-01-2022 à 08:46
chez HUYLENBROECK SERGE M. - WALCOURT avec carte numéro 7506593905030404</t>
  </si>
  <si>
    <t>BOHON</t>
  </si>
  <si>
    <t>DURB</t>
  </si>
  <si>
    <t>Achat par carte de débit AXA - Bancontact - le 23-01-2022 à 13:36
chez BOHON - DURBUY avec carte numéro 7506593905030404</t>
  </si>
  <si>
    <t>LE GRAND CAFE</t>
  </si>
  <si>
    <t>Durb</t>
  </si>
  <si>
    <t>Achat par carte de débit AXA - Maestro
de 5,80 EUR le 23-01-2022 à 14:57
(1 EUR = 1,000000 EUR et frais étrangers 0,00 EUR)
à LE GRAND CAFE          Durbuy avec carte numéro 7506593905030404</t>
  </si>
  <si>
    <t>/B/ PENSION 01/2022                NISS:49122809185 - PID:00325724878</t>
  </si>
  <si>
    <t>AMI:60,62 SOLID:34,15 PREC:126,31  PLUS D INFOS:WWW.MYPENSION.BE</t>
  </si>
  <si>
    <t>Virement en euros du compte BE44 0011 3066 5645 (BIC: GEBABEBB) de
S.F.P.
TOUR DU MIDI BE 1060 BRUXELLES
Réf.donneur d'ordre 49122809185 01/2022 00000325724878 Réf.banque donneuse d'ordre 9522020CTSY5LSCT</t>
  </si>
  <si>
    <t>LA BRASSERIE</t>
  </si>
  <si>
    <t>HAM-</t>
  </si>
  <si>
    <t>Achat par carte de débit AXA - Maestro
de 8,70 EUR le 22-01-2022 à 16:02
(1 EUR = 1,000000 EUR et frais étrangers 0,00 EUR)
à LA BRASSERIE           HAM-SUR-HEURE avec carte numéro 7506593905030404</t>
  </si>
  <si>
    <t>Achat par carte de débit AXA - Maestro
de 141,15 EUR le 22-01-2022 à 15:23
(1 EUR = 1,000000 EUR et frais étrangers 0,00 EUR)
à LA BRASSERIE           HAM-SUR-HEURE avec carte numéro 7506593905030404</t>
  </si>
  <si>
    <t>Achat par carte de débit AXA - Bancontact - le 24-01-2022 à 16:18
chez ALDI 57 WALCOURT - WALCOURT avec carte numéro 7506593905030404</t>
  </si>
  <si>
    <t>Achat par carte de débit AXA - Bancontact - le 26-01-2022 à 14:47
chez PHARMACIE DE GROOTE SP - Walcourt avec carte numéro 7506593905030404</t>
  </si>
  <si>
    <t>Virement en euros vers le compte BE43 7506 5939 0301 (BIC: AXABBE22) de
Grimard Francoise
Effectué via Homebanking le 26-01-2022 à 16:53</t>
  </si>
  <si>
    <t>Virement en euros vers le compte BE47 0912 1503 4780 (BIC: GKCCBEBB) de
DGO FISCALITE
Réf.banque donneuse d'ordre E212286993
Effectué via Homebanking le 27-01-2022 à 13:50</t>
  </si>
  <si>
    <t>Achat par carte de débit AXA - Bancontact - le 28-01-2022 à 10:26
chez HUBO PHILIPPEVILLE - PHILIPPEVILLE avec carte numéro 7506593905030404</t>
  </si>
  <si>
    <t>Achat par carte de débit AXA - Bancontact - le 28-01-2022 à 10:27
chez HUBO PHILIPPEVILLE - PHILIPPEVILLE avec carte numéro 7506593905030404</t>
  </si>
  <si>
    <t>Achat par carte de débit AXA - Bancontact - le 30-01-2022 à 08:27
chez HUYLENBROECK SERGE M. - WALCOURT avec carte numéro 7506593905030404</t>
  </si>
  <si>
    <t>Achat par carte de débit AXA - Bancontact - le 31-01-2022 à 17:55
chez PATHE - CHARLEROI avec carte numéro 7506593905030404</t>
  </si>
  <si>
    <t>Achat par carte de débit AXA - Bancontact - le 01-02-2022 à 16:30
chez MARKET WALCOURT - WALCOURT avec carte numéro 7506593905030404</t>
  </si>
  <si>
    <t>Achat par carte de débit AXA - Bancontact - le 01-02-2022 à 16:53
chez 7148 COLRUYT WALCOURT - CHASTRES avec carte numéro 7506593905030404</t>
  </si>
  <si>
    <t>PROF</t>
  </si>
  <si>
    <t>Achat par carte de débit AXA - Bancontact - le 02-02-2022 à 17:00
chez CENTRAL BAR - PROFONDEVI avec carte numéro 7506593905030404</t>
  </si>
  <si>
    <t>Achat par carte de débit AXA - Bancontact - le 03-02-2022 à 14:02
chez Q8 106243 WALCOURT - WALCOURT avec carte numéro 7506593905030404
62,61 litre diesel à 1,63 EUR</t>
  </si>
  <si>
    <t>Virement en euros vers le compte BE36 0970 0965 9681 (BIC: GKCCBEBB) de
INASEP
RUE DES VIAUX 1 B BE 5100 NANINNE
Réf.banque donneuse d'ordre E212803521
Effectué via Homebanking le 03-02-2022 à 15:13</t>
  </si>
  <si>
    <t>Virement en euros vers le compte BE87 7965 5011 9094 (BIC: GKCCBEBB) de
MC PROVINCE DE NAMUR
RUE DES TANNERIES 55 BE 5000 NAMUR
Réf.banque donneuse d'ordre E212880455
Effectué via Homebanking le 04-02-2022 à 15:12</t>
  </si>
  <si>
    <t>Achat par carte de débit AXA - Bancontact - le 06-02-2022 à 08:46
chez HUYLENBROECK SERGE M. - WALCOURT avec carte numéro 7506593905030404</t>
  </si>
  <si>
    <t>Achat par carte de débit AXA - Bancontact - le 07-02-2022 à 08:50
chez PHARMACIE DE GROOTE SP - Walcourt avec carte numéro 7506593905030404</t>
  </si>
  <si>
    <t>Achat par carte de débit AXA - Bancontact - le 07-02-2022 à 14:03
chez BOULANGERIE LOUISE COU - COUILLET avec carte numéro 7506593905030404</t>
  </si>
  <si>
    <t>NL92ABNA0242367372</t>
  </si>
  <si>
    <t>WORLDPAY AP LTD</t>
  </si>
  <si>
    <t>SONYXOXOX23496591XZXZXABNSEPA0000011888 NETHER RD GALASHIELS TD1 3HE G</t>
  </si>
  <si>
    <t>B</t>
  </si>
  <si>
    <t>Virement en euros du compte NL92 ABNA 0242 3673 72 (BIC: ABNANL2A) de
WORLDPAY AP LTD
Réf.donneur d'ordre 0000011888ZPODM3EXF Réf.banque donneuse d'ordre GT025033405572140AE</t>
  </si>
  <si>
    <t>Virement en euros du compte BE44 3100 0765 8945 (BIC: BBRUBEBB) de
GROUP S-CAISSE D ASSURANCES
RUE DES URSULINES 2 BE 1000        BRUXELLES
Réf.donneur d'ordre 4912280918520220207201143804 Réf.banque donneuse d'ordre OVI/D/0701/09575576/00000898</t>
  </si>
  <si>
    <t>RCINELMARC</t>
  </si>
  <si>
    <t>Achat par carte de débit AXA - Bancontact - le 09-02-2022 à 10:17
chez MARCEL SCHAMP MARCINEL - MARCINELLES avec carte numéro 7506593905030404</t>
  </si>
  <si>
    <t>SSERIECINE</t>
  </si>
  <si>
    <t>Achat par carte de débit AXA - Bancontact - le 09-02-2022 à 15:51
chez BOULANGERIE PATISSERIE - CINEY avec carte numéro 7506593905030404</t>
  </si>
  <si>
    <t>22/1344 - CL03441</t>
  </si>
  <si>
    <t>Virement en euros vers le compte BE90 3631 5388 9732 (BIC: BBRUBEBB) de
ALARM SEL SECURITY SA
Réf.banque donneuse d'ordre E213264011
Effectué via Homebanking le 10-02-2022 à 14:48</t>
  </si>
  <si>
    <t>Achat par carte de débit AXA - Bancontact - le 11-02-2022 à 10:57
chez 7148 COLRUYT WALCOURT - CHASTRES avec carte numéro 7506593905030404</t>
  </si>
  <si>
    <t>ATELINCHAT</t>
  </si>
  <si>
    <t>Achat par carte de débit AXA - Bancontact - le 11-02-2022 à 12:05
chez DECATHLON 207 CHATELIN - CHATELINEAU avec carte numéro 7506593905030404</t>
  </si>
  <si>
    <t>Achat par carte de débit AXA - Bancontact - le 13-02-2022 à 08:37
chez HUYLENBROECK SERGE M. - WALCOURT avec carte numéro 7506593905030404</t>
  </si>
  <si>
    <t>Achat par carte de débit AXA - Bancontact - le 13-02-2022 à 08:40
chez Q8 106243 WALCOURT - WALCOURT avec carte numéro 7506593905030404
58,59 litre diesel à 1,66 EUR</t>
  </si>
  <si>
    <t>Achat par carte de débit AXA - Maestro
de 5,20 EUR le 13-02-2022 à 10:53
(1 EUR = 1,000000 EUR et frais étrangers 0,00 EUR)
à ABBAYE DE MAREDSOUS    DENEE avec carte numéro 7506593905030404</t>
  </si>
  <si>
    <t>Achat par carte de débit AXA - Maestro
de 25,65 EUR le 13-02-2022 à 12:50
(1 EUR = 1,000000 EUR et frais étrangers 0,00 EUR)
à ABBAYE DE MAREDSOUS    DENEE avec carte numéro 7506593905030404</t>
  </si>
  <si>
    <t>BE75679200407151</t>
  </si>
  <si>
    <t>SPF FIN - FOD FIN</t>
  </si>
  <si>
    <t>MICRO CONSTRUCT SERVICES</t>
  </si>
  <si>
    <t>Virement en euros du compte BE75 6792 0040 7151 (BIC: PCHQBEBB) de
SPF FIN - FOD FIN
KONING ALBERT II-LAAN,33/43 BE 1030 BRUSSEL
Réf.donneur d'ordre 12 Réf.banque donneuse d'ordre C2B15XM00I000012</t>
  </si>
  <si>
    <t>DUMONT BOUGE</t>
  </si>
  <si>
    <t>BOUG</t>
  </si>
  <si>
    <t>Achat par carte de débit AXA - Bancontact - le 15-02-2022 à 16:22
chez DUMONT BOUGE - BOUGE avec carte numéro 7506593905030404</t>
  </si>
  <si>
    <t>FACTURE No 17163392</t>
  </si>
  <si>
    <t>Virement en euros vers le compte BE06 0960 1782 8722 (BIC: GKCCBEBB) de
Tecteo - VOO
Rue Jean Jaures 46 BE 4430 ANS
Réf.banque donneuse d'ordre E213657804
Effectué via Homebanking le 17-02-2022 à 15:01</t>
  </si>
  <si>
    <t>Achat par carte de débit AXA - Bancontact - le 17-02-2022 à 17:12
chez LUST CEDRIC - WALCOURT avec carte numéro 7506593905030404</t>
  </si>
  <si>
    <t>ASBL QUAI 10</t>
  </si>
  <si>
    <t>Achat par carte de débit AXA - Bancontact - le 17-02-2022 à 18:25
chez ASBL QUAI 10 - CHARLEROI avec carte numéro 7506593905030404</t>
  </si>
  <si>
    <t>Retrait d'espèces par carte de débit AXA - Bancontact - le 18-02-2022 à 17:54
chez WALCOURT - WALCOURT avec carte numéro 7506593905030404</t>
  </si>
  <si>
    <t>Achat par carte de débit AXA - Bancontact - le 19-02-2022 à 11:41
chez DUMONT BOUGE - BOUGE avec carte numéro 7506593905030404</t>
  </si>
  <si>
    <t>Achat par carte de débit AXA - Bancontact - le 19-02-2022 à 13:29
chez HDM - NAMUR avec carte numéro 7506593905030404</t>
  </si>
  <si>
    <t>Achat par carte de débit AXA - Bancontact - le 20-02-2022 à 08:28
chez HUYLENBROECK SERGE M. - WALCOURT avec carte numéro 7506593905030404</t>
  </si>
  <si>
    <t>Achat par carte de débit AXA - Maestro
de 5,00 EUR le 19-02-2022 à 13:39
(1 EUR = 1,000000 EUR et frais étrangers 0,00 EUR)
à Q PARK LEOPOLD         NAMUR avec carte numéro 7506593905030404</t>
  </si>
  <si>
    <t>Marg. Bernard SP</t>
  </si>
  <si>
    <t>Sain</t>
  </si>
  <si>
    <t>Achat par carte de débit AXA - Maestro
de 35,50 EUR le 19-02-2022 à 15:12
(1 EUR = 1,000000 EUR et frais étrangers 0,00 EUR)
à Marg. Bernard SPRL     Saint-Servais avec carte numéro 7506593905030404</t>
  </si>
  <si>
    <t>/B/ PENSION 02/2022                NISS:49122809185 - PID:00329637963</t>
  </si>
  <si>
    <t>Virement en euros du compte BE44 0011 3066 5645 (BIC: GEBABEBB) de
S.F.P.
TOUR DU MIDI BE 1060 BRUXELLES
Réf.donneur d'ordre 49122809185 02/2022 00000329637963 Réf.banque donneuse d'ordre 7722048BSZXTVSCT</t>
  </si>
  <si>
    <t>Achat par carte de débit AXA - Bancontact - le 22-02-2022 à 09:27
chez 7148 COLRUYT WALCOURT - CHASTRES avec carte numéro 7506593905030404</t>
  </si>
  <si>
    <t>Achat par carte de débit AXA - Bancontact - le 22-02-2022 à 10:10
chez Brunardi - Berpinnes avec carte numéro 7506593905030404</t>
  </si>
  <si>
    <t>Virement en euros vers le compte BE09 7000 2177 7857 (BIC: AXABBE22) de
AXA BELGIUM
BD DU SOUVERAIN 25 BE 1170 BRUXELLES
Effectué via Homebanking le 22-02-2022 à 14:28</t>
  </si>
  <si>
    <t>Achat par carte de débit AXA - Bancontact - le 23-02-2022 à 11:53
chez Q8 106243 WALCOURT - WALCOURT avec carte numéro 7506593905030404
60,72 litre diesel à 1,67 EUR</t>
  </si>
  <si>
    <t>Achat par carte de débit AXA - Bancontact - le 23-02-2022 à 16:24
chez DUMONT GLACIER - NAMUR avec carte numéro 7506593905030404</t>
  </si>
  <si>
    <t>Achat par carte de débit AXA - Bancontact - le 24-02-2022 à 09:30
chez DUMONT BOUGE - BOUGE avec carte numéro 7506593905030404</t>
  </si>
  <si>
    <t>Restaurant La Ca</t>
  </si>
  <si>
    <t>Achat par carte de débit AXA - Bancontact - le 24-02-2022 à 19:12
chez Restaurant La Ca - Charleroi avec carte numéro 7506593905030404</t>
  </si>
  <si>
    <t>1918  NAMU</t>
  </si>
  <si>
    <t>Achat par carte de débit AXA - Bancontact - le 24-02-2022 à 19:16
chez PARKING BEFFROI 1918 - NAMUR avec carte numéro 7506593905030404</t>
  </si>
  <si>
    <t>/C/SPECIALISTE 100-P-220222-1673373-95               N.REF.:0000012302</t>
  </si>
  <si>
    <t>Virement en euros du compte BE60 7965 5030 0970 (BIC: GKCCBEBB) de
MUTUALITE CHRETIENNE
CHAUSSEE DE HAECHT     579 BE 1030  BRUXELLES
Réf.donneur d'ordre 20220223224601000-15420000012302001 Réf.banque donneuse d'ordre 0801G2O085054</t>
  </si>
  <si>
    <t>/C/SPECIALISTE 100-P-220222-3468690-39               N.REF.:0000012302</t>
  </si>
  <si>
    <t>Virement en euros du compte BE60 7965 5030 0970 (BIC: GKCCBEBB) de
MUTUALITE CHRETIENNE
CHAUSSEE DE HAECHT     579 BE 1030  BRUXELLES
Réf.donneur d'ordre 20220223224601000-25000000012302002 Réf.banque donneuse d'ordre 0801G2O086012</t>
  </si>
  <si>
    <t>Achat par carte de débit AXA - Bancontact - le 25-02-2022 à 12:34
chez 7148 COLRUYT WALCOURT - CHASTRES avec carte numéro 7506593905030404</t>
  </si>
  <si>
    <t>Achat par carte de débit AXA - Bancontact - le 26-02-2022 à 11:20
chez PHARMACIE DE GROOTE SP - Walcourt avec carte numéro 7506593905030404</t>
  </si>
  <si>
    <t>Achat par carte de débit AXA - Bancontact - le 26-02-2022 à 11:42
chez 7148 COLRUYT WALCOURT - CHASTRES avec carte numéro 7506593905030404</t>
  </si>
  <si>
    <t>VALDOR &amp; K SPRL</t>
  </si>
  <si>
    <t>VILL</t>
  </si>
  <si>
    <t>Achat par carte de débit AXA - Bancontact - le 27-02-2022 à 14:24
chez VALDOR &amp; K SPRL - VILLERS-DEVAN avec carte numéro 7506593905030404</t>
  </si>
  <si>
    <t>MAGASIN DE L'ABB</t>
  </si>
  <si>
    <t>ORVA</t>
  </si>
  <si>
    <t>Achat par carte de débit AXA - Maestro
de 53,15 EUR le 27-02-2022 à 14:34
(1 EUR = 1,000000 EUR et frais étrangers 0,00 EUR)
à MAGASIN DE L'ABBAYE    ORVAL avec carte numéro 7506593905030404</t>
  </si>
  <si>
    <t>BOUI</t>
  </si>
  <si>
    <t>Achat par carte de débit AXA - Maestro
de 10,00 EUR le 28-02-2022 à 14:30
(1 EUR = 1,000000 EUR et frais étrangers 0,00 EUR)
à BENOIT MICHELS         BOUILLON avec carte numéro 7506593905030404</t>
  </si>
  <si>
    <t>Achat par carte de débit AXA - Bancontact - le 01-03-2022 à 08:42
chez MARCEL SCHAMP MARCINEL - MARCINELLES avec carte numéro 7506593905030404</t>
  </si>
  <si>
    <t>Achat par carte de débit AXA - Bancontact - le 01-03-2022 à 12:12
chez BOULANGERIE LOUISE COU - COUILLET avec carte numéro 7506593905030404</t>
  </si>
  <si>
    <t>DON - Impossible venir Porchetta</t>
  </si>
  <si>
    <t>Virement en euros vers le compte BE26 3600 3843 3729 (BIC: BBRUBEBB) de
FIFTY-ONE INTERNATIONAL
CLUB HAM-SUR-HEURE BE
Réf.banque donneuse d'ordre E214429110
Effectué via Homebanking le 02-03-2022 à 10:03</t>
  </si>
  <si>
    <t>BE45310180168189</t>
  </si>
  <si>
    <t>FORMALIS</t>
  </si>
  <si>
    <t>Virement en euros vers le compte BE45 3101 8016 8189 (BIC: BBRUBEBB) de
FORMALIS
Réf.banque donneuse d'ordre E214458904
Effectué via Homebanking le 02-03-2022 à 15:31</t>
  </si>
  <si>
    <t>/C/  1 PREST SPECIALISTE        10/02/22 TARIF OFFICIEL      22,24 EUR</t>
  </si>
  <si>
    <t>491228 091 85 222208010322/036</t>
  </si>
  <si>
    <t>Virement en euros du compte BE60 7965 5030 0970 (BIC: GKCCBEBB) de
MUTUALITE CHRETIENNE
CHAUSSEE DE HAECHT     579 BE 1030  BRUXELLES
Réf.donneur d'ordre 20220301231539000-27302222080103036 Réf.banque donneuse d'ordre 0801G32012477</t>
  </si>
  <si>
    <t>/C/  1 PREST SPECIALISTE        13/01/22 TARIF OFFICIEL      23,43 EUR</t>
  </si>
  <si>
    <t>Virement en euros du compte BE60 7965 5030 0970 (BIC: GKCCBEBB) de
MUTUALITE CHRETIENNE
CHAUSSEE DE HAECHT     579 BE 1030  BRUXELLES
Réf.donneur d'ordre 20220301231539000-27312222080103036 Réf.banque donneuse d'ordre 0801G32012478</t>
  </si>
  <si>
    <t>Achat par carte de débit AXA - Bancontact - le 03-03-2022 à 09:19
chez MARKET WALCOURT - WALCOURT avec carte numéro 7506593905030404</t>
  </si>
  <si>
    <t>Achat par carte de débit AXA - Bancontact - le 03-03-2022 à 09:38
chez HUBO PHILIPPEVILLE - PHILIPPEVILLE avec carte numéro 7506593905030404</t>
  </si>
  <si>
    <t>La Grande Marell</t>
  </si>
  <si>
    <t>e     Gerp</t>
  </si>
  <si>
    <t>Achat par carte de débit AXA - Bancontact - le 03-03-2022 à 16:28
chez La Grande Marelle - Gerpinnes avec carte numéro 7506593905030404</t>
  </si>
  <si>
    <t>Achat par carte de débit AXA - Bancontact - le 03-03-2022 à 17:12
chez La Grande Marelle - Gerpinnes avec carte numéro 7506593905030404</t>
  </si>
  <si>
    <t>Smithy</t>
  </si>
  <si>
    <t>CHIM</t>
  </si>
  <si>
    <t>Achat par carte de débit AXA - Bancontact - le 04-03-2022 à 13:42
chez Smithy - CHIMAY avec carte numéro 7506593905030404</t>
  </si>
  <si>
    <t>NNES  GERP</t>
  </si>
  <si>
    <t>Achat par carte de débit AXA - Bancontact - le 05-03-2022 à 10:25
chez TRAFIC GRP GERPINNES - GERPINNES avec carte numéro 7506593905030404</t>
  </si>
  <si>
    <t>Achat par carte de débit AXA - Bancontact - le 05-03-2022 à 11:32
chez Q8 106243 WALCOURT - WALCOURT avec carte numéro 7506593905030404
53,53 litre diesel à 2,08 EUR</t>
  </si>
  <si>
    <t>Achat par carte de débit AXA - Bancontact - le 06-03-2022 à 08:24
chez HUYLENBROECK SERGE M. - WALCOURT avec carte numéro 7506593905030404</t>
  </si>
  <si>
    <t>Retrait d'espèces par carte de débit AXA - Bancontact - le 06-03-2022 à 08:29
chez WALCOURT - WALCOURT avec carte numéro 7506593905030404</t>
  </si>
  <si>
    <t>Achat par carte de débit AXA - Maestro
de 4,00 EUR le 05-03-2022 à 11:16
(1 EUR = 1,000000 EUR et frais étrangers 0,00 EUR)
à Chocolat Champagne     BRUXELLES avec carte numéro 7506593905030404</t>
  </si>
  <si>
    <t>GOBLET CHR 2022-2</t>
  </si>
  <si>
    <t>Virement en euros vers le compte BE50 1043 5848 9718 (BIC: NICABEBB) de
MOBILESEM 2
Réf.banque donneuse d'ordre E214757981
Effectué via Homebanking le 07-03-2022 à 10:12</t>
  </si>
  <si>
    <t>COFFEE &amp; MORE</t>
  </si>
  <si>
    <t>Achat par carte de débit AXA - Bancontact - le 08-03-2022 à 12:00
chez COFFEE &amp; MORE - NAMUR avec carte numéro 7506593905030404</t>
  </si>
  <si>
    <t>Achat par carte de débit AXA - Bancontact - le 08-03-2022 à 12:30
chez PARKING BEFFROI 1918 - NAMUR avec carte numéro 7506593905030404</t>
  </si>
  <si>
    <t>Achat par carte de débit AXA - Bancontact - le 08-03-2022 à 14:25
chez Q8 106243 WALCOURT - WALCOURT avec carte numéro 7506593905030404
28,72 litre diesel à 2,08 EUR</t>
  </si>
  <si>
    <t>Retrait d'espèces par carte de débit AXA - Bancontact - le 08-03-2022 à 14:31
chez WALCOURT - WALCOURT avec carte numéro 7506593905030404</t>
  </si>
  <si>
    <t>A.T.B.D.M.</t>
  </si>
  <si>
    <t>GOZE</t>
  </si>
  <si>
    <t>Achat par carte de débit AXA - Maestro
de 3,50 EUR le 09-03-2022 à 16:07
(1 EUR = 1,000000 EUR et frais étrangers 0,00 EUR)
à A.T.B.D.M.             GOZEE avec carte numéro 7506593905030404</t>
  </si>
  <si>
    <t>Retrait d'espèces par carte de débit AXA - Bancontact - le 10-03-2022 à 15:14
chez WALCOURT - WALCOURT avec carte numéro 7506593905030404</t>
  </si>
  <si>
    <t>Achat par carte de débit AXA - Bancontact - le 10-03-2022 à 15:19
chez PHARMACIE DE GROOTE SP - Walcourt avec carte numéro 7506593905030404</t>
  </si>
  <si>
    <t>Defraiementmois de fevrier 2022 LC</t>
  </si>
  <si>
    <t>Virement en euros du compte BE39 1030 3158 8019 (BIC: NICABEBB) de
MOBIL ESEM
Rue du Moulin,181 BE 5600 PHILIPPEVILLE
Réf.banque donneuse d'ordre C2C10PGEGT42LV6V</t>
  </si>
  <si>
    <t>Achat par carte de débit AXA - Bancontact - le 11-03-2022 à 17:09
chez PHARMACIE DE GROOTE SP - Walcourt avec carte numéro 7506593905030404</t>
  </si>
  <si>
    <t>Achat par carte de débit AXA - Bancontact - le 13-03-2022 à 08:28
chez HUYLENBROECK SERGE M. - WALCOURT avec carte numéro 7506593905030404</t>
  </si>
  <si>
    <t>Achat par carte de débit AXA - Bancontact - le 14-03-2022 à 10:47
chez PHARMACIE DE GROOTE SP - Walcourt avec carte numéro 7506593905030404</t>
  </si>
  <si>
    <t>Achat par carte de débit AXA - Bancontact - le 14-03-2022 à 11:34
chez 7148 COLRUYT WALCOURT - CHASTRES avec carte numéro 7506593905030404</t>
  </si>
  <si>
    <t>Achat par carte de débit AXA - Bancontact - le 15-03-2022 à 15:39
chez PHARMACIE DE GROOTE SP - Walcourt avec carte numéro 7506593905030404</t>
  </si>
  <si>
    <t>FACTURE No 17295763</t>
  </si>
  <si>
    <t>Achat par carte de débit AXA - Bancontact - le 16-03-2022 à 16:00
chez HERMAND OLIVIER - DINANT avec carte numéro 7506593905030404</t>
  </si>
  <si>
    <t>Achat par carte de débit AXA - Bancontact - le 17-03-2022 à 18:08
chez PHARMACIE DE GROOTE SP - Walcourt avec carte numéro 7506593905030404</t>
  </si>
  <si>
    <t>2022 / 6</t>
  </si>
  <si>
    <t>Europ Assistance Belgium</t>
  </si>
  <si>
    <t>07606476 / EABGA - 2021Dossier: 07606476</t>
  </si>
  <si>
    <t>Virement en euros du compte BE47 2100 0415 4480 (BIC: GEBABEBB) de
Europ Assistance Belgium
Boulevard du Triomphe, 172 BE 1160 Brussels
Réf.donneur d'ordre 07606476-2022436645 Réf.banque donneuse d'ordre 8022081CCVOSGSCT</t>
  </si>
  <si>
    <t>Virement en euros vers le compte BE06 0960 1782 8722 (BIC: GKCCBEBB) de
Tecteo - VOO
Rue Jean Jaures 46 BE 4430 ANS
Réf.banque donneuse d'ordre E215716682
Effectué via Homebanking le 23-03-2022 à 09:35</t>
  </si>
  <si>
    <t>22/2809-CL03441</t>
  </si>
  <si>
    <t>Virement en euros vers le compte BE90 3631 5388 9732 (BIC: BBRUBEBB) de
Interencaiss Intern. sa
Réf.banque donneuse d'ordre E215716683
Effectué via Homebanking le 23-03-2022 à 09:35</t>
  </si>
  <si>
    <t>Achat par carte de débit AXA - Bancontact - le 23-03-2022 à 14:36
chez La Caleche - Durbuy avec carte numéro 7506593905030404</t>
  </si>
  <si>
    <t>/B/ PENSION 03/2022                NISS:49122809185 - PID:00333871617</t>
  </si>
  <si>
    <t>AMI:61,84 SOLID:34,84 PREC:139,15  PLUS D INFOS:WWW.MYPENSION.BE</t>
  </si>
  <si>
    <t>Virement en euros du compte BE44 0011 3066 5645 (BIC: GEBABEBB) de
S.F.P.
TOUR DU MIDI BE 1060 BRUXELLES
Réf.donneur d'ordre 49122809185 03/2022 00000333871617 Réf.banque donneuse d'ordre 8822081B80NYASCT</t>
  </si>
  <si>
    <t>PARKING NAMUR EX</t>
  </si>
  <si>
    <t>POSITINAMU</t>
  </si>
  <si>
    <t>Achat par carte de débit AXA - Bancontact - le 25-03-2022 à 11:20
chez PARKING NAMUR EXPOSITI - NAMUR avec carte numéro 7506593905030404</t>
  </si>
  <si>
    <t>Achat par carte de débit AXA - Bancontact - le 25-03-2022 à 12:38
chez BOULANGERIE PATISSERIE - CINEY avec carte numéro 7506593905030404</t>
  </si>
  <si>
    <t>SPRL KEMPINAIRE.</t>
  </si>
  <si>
    <t>F    HAST</t>
  </si>
  <si>
    <t>Achat par carte de débit AXA - Bancontact - le 25-03-2022 à 13:38
chez SPRL KEMPINAIRE. F - HASTIERE-PAR- avec carte numéro 7506593905030404</t>
  </si>
  <si>
    <t>Achat par carte de débit AXA - Bancontact - le 26-03-2022 à 17:11
chez MARKET WALCOURT - WALCOURT avec carte numéro 7506593905030404</t>
  </si>
  <si>
    <t>Achat par carte de débit AXA - Bancontact - le 27-03-2022 à 08:25
chez HUYLENBROECK SERGE M. - WALCOURT avec carte numéro 7506593905030404</t>
  </si>
  <si>
    <t>Chat</t>
  </si>
  <si>
    <t>Achat par carte de débit AXA - Bancontact - le 28-03-2022 à 15:40
chez World Coffee s - Chatelet avec carte numéro 7506593905030404</t>
  </si>
  <si>
    <t>Achat par carte de débit AXA - Bancontact - le 29-03-2022 à 09:26
chez MARCEL SCHAMP MARCINEL - MARCINELLES avec carte numéro 7506593905030404</t>
  </si>
  <si>
    <t>Font</t>
  </si>
  <si>
    <t>Achat par carte de débit AXA - Bancontact - le 29-03-2022 à 09:59
chez Black Coffee - Fontaine l avec carte numéro 7506593905030404</t>
  </si>
  <si>
    <t>REPAIR VILLE 2</t>
  </si>
  <si>
    <t>Achat par carte de débit AXA - Bancontact - le 29-03-2022 à 10:16
chez REPAIR VILLE 2 - CHARLEROI avec carte numéro 7506593905030404</t>
  </si>
  <si>
    <t>T STATLODE</t>
  </si>
  <si>
    <t>Achat par carte de débit AXA - Bancontact - le 29-03-2022 à 10:26
chez MAKRO LODELINSART STAT - LODELINSART avec carte numéro 7506593905030404
61,10 litre diesel à 1,99 EUR</t>
  </si>
  <si>
    <t>Achat par carte de débit AXA - Bancontact - le 29-03-2022 à 12:07
chez MARCEL SCHAMP MARCINEL - MARCINELLES avec carte numéro 7506593905030404</t>
  </si>
  <si>
    <t>BE16096011752074</t>
  </si>
  <si>
    <t>CHR NAMUR</t>
  </si>
  <si>
    <t>Virement en euros vers le compte BE16 0960 1175 2074 (BIC: GKCCBEBB) de
CHR NAMUR
Réf.banque donneuse d'ordre E216192927
Effectué via Homebanking le 31-03-2022 à 10:33</t>
  </si>
  <si>
    <t>GOBLET Christian - MARS 2022</t>
  </si>
  <si>
    <t>Virement en euros vers le compte BE50 1043 5848 9718 (BIC: NICABEBB) de
MOBILESEM 2
Réf.banque donneuse d'ordre E216201894
Effectué via Homebanking le 31-03-2022 à 11:57</t>
  </si>
  <si>
    <t>Isolants bureau</t>
  </si>
  <si>
    <t>2.500 €</t>
  </si>
  <si>
    <t>Auto</t>
  </si>
  <si>
    <t>Remùboursement GroupS</t>
  </si>
  <si>
    <t>Solde M.C.S.</t>
  </si>
  <si>
    <t>Dans l'enveloppe</t>
  </si>
  <si>
    <t>WE Bouillon et St-Hubert</t>
  </si>
  <si>
    <t>WE Eugé Lille</t>
  </si>
  <si>
    <t>Transfert de FR</t>
  </si>
  <si>
    <t>Auto 180.000</t>
  </si>
  <si>
    <t>CROIX ROUGE DE BELGIQUE</t>
  </si>
  <si>
    <t>SANTE . PREVOYANCE</t>
  </si>
  <si>
    <t>SOEURS DE LA PROVIDENCE</t>
  </si>
  <si>
    <t>VOO</t>
  </si>
  <si>
    <t>! 6000</t>
  </si>
  <si>
    <t>! 5000</t>
  </si>
  <si>
    <t>Transfert de Epargne</t>
  </si>
  <si>
    <t>Matelas</t>
  </si>
  <si>
    <t>VAC 2022-06</t>
  </si>
  <si>
    <t>ASENDIA PRESS EDIGROUP SA</t>
  </si>
  <si>
    <t>RBT ABO V-066547</t>
  </si>
  <si>
    <t>Virement en euros du compte BE62 3751 0425 3861 (BIC: BBRUBEBB) de
ASENDIA PRESS EDIGROUP SA
CHEMIN DU CHATEAU-BLOCH 10 CH CH 1219 LE LIGNON
Réf.donneur d'ordre 202203311555068390ISABEL Réf.banque donneuse d'ordre OVI/N/0402/399310114654106000320331</t>
  </si>
  <si>
    <t>/B/ PENSION 04/2022343 30534213 5050868</t>
  </si>
  <si>
    <t>Virement en euros du compte BE20 0910 1214 7156 (BIC: GKCCBEBB) de
ETHIAS SA
RUE DES CROISIERS 24 BE 4000 LIEGE
Réf.donneur d'ordre Z87V203283023634 Réf.banque donneuse d'ordre 0801I3S069904</t>
  </si>
  <si>
    <t>Achat par carte de débit AXA - Bancontact - le 01-04-2022 à 10:15
chez MARCEL SCHAMP SA - MARCINELLES avec carte numéro 7506593903010027</t>
  </si>
  <si>
    <t>Achat par carte de débit AXA - Bancontact - le 02-04-2022 à 10:44
chez PHARMACIE DE GROOTE SP - Walcourt avec carte numéro 7506593903010027</t>
  </si>
  <si>
    <t>Virement en euros vers le compte BE67 0012 9248 5287 (BIC: GEBABEBB) de
CHU UCL NAMUR SITE GODINNE
avenue G.Therasse 1 BE B5530 YVOIR
Réf.banque donneuse d'ordre E216383961
Effectué via Mobile (App AXA Banque pour smartphone) le 02-04-2022 à 10:59</t>
  </si>
  <si>
    <t>Virement en euros vers le compte BE67 0012 9248 5287 (BIC: GEBABEBB) de
CHU UCL NAMUR SITE GODINNE
avenue G.Therasse 1 BE B5530 YVOIR
Réf.banque donneuse d'ordre E216384157
Effectué via Mobile (App AXA Banque pour smartphone) le 02-04-2022 à 11:02</t>
  </si>
  <si>
    <t>Virement en euros vers le compte BE67 0012 9248 5287 (BIC: GEBABEBB) de
CHU UCL NAMUR SITE GODINNE
avenue G.Therasse 1 BE B5530 YVOIR
Réf.banque donneuse d'ordre E216384272
Effectué via Mobile (App AXA Banque pour smartphone) le 02-04-2022 à 11:03</t>
  </si>
  <si>
    <t>Achat par carte de débit AXA - Bancontact - le 02-04-2022 à 16:50
chez COLRUYT WALCOURT 7148 - WALCOURT avec carte numéro 7506593903010027</t>
  </si>
  <si>
    <t>Virement en euros vers le compte BE15 0017 7247 4330 (BIC: GEBABEBB) de
SODEXO TITRES SERVICES
Réf.banque donneuse d'ordre E216494653
Effectué via Mobile (App AXA Banque pour smartphone) le 04-04-2022 à 09:27</t>
  </si>
  <si>
    <t>Achat par carte de débit AXA - Bancontact - le 04-04-2022 à 15:10
chez 7148 COLRUYT WALCOURT - CHASTRES avec carte numéro 7506593903010027</t>
  </si>
  <si>
    <t>Achat par carte de débit AXA - Bancontact - le 04-04-2022 à 15:28
chez MARKET WALCOURT - WALCOURT avec carte numéro 7506593903010027</t>
  </si>
  <si>
    <t>Achat par carte de débit AXA - Bancontact - le 06-04-2022 à 11:01
chez MARCEL SCHAMP SA - MARCINELLES avec carte numéro 7506593903010027</t>
  </si>
  <si>
    <t>540529 050 55 - Cotisations du 01/04/2022 au 30/06/2022</t>
  </si>
  <si>
    <t>Achat par carte de débit AXA - Bancontact - le 08-04-2022 à 10:11
chez 7148 COLRUYT WALCOURT - CHASTRES avec carte numéro 7506593903010027</t>
  </si>
  <si>
    <t>Achat par carte de débit AXA - Bancontact - le 08-04-2022 à 10:53
chez MAISONS DU MONDE COUIL - COUILLET avec carte numéro 7506593903010027</t>
  </si>
  <si>
    <t>BE19000000001212</t>
  </si>
  <si>
    <t>Consortium 1212 pour l Ukraine</t>
  </si>
  <si>
    <t>DON pour l Ukraine</t>
  </si>
  <si>
    <t>Virement en euros vers le compte BE19 0000 0000 1212 (BIC: BPOTBEB1) de
Consortium 1212 pour l Ukraine
Réf.banque donneuse d'ordre E216898513
Effectué via Homebanking le 09-04-2022 à 15:48</t>
  </si>
  <si>
    <t>Achat par carte de débit AXA - Bancontact - le 10-04-2022 à 08:14
chez HUYLENBROECK SERGE M. - WALCOURT avec carte numéro 7506593903010027</t>
  </si>
  <si>
    <t>Achat par carte de débit AXA - Bancontact - le 11-04-2022 à 10:31
chez 7148 COLRUYT WALCOURT - CHASTRES avec carte numéro 7506593903010027</t>
  </si>
  <si>
    <t>INDEMNITES DU 08.04.2022 POLICE : 269823241</t>
  </si>
  <si>
    <t>Virement en euros du compte BE54 3101 0027 0097 (BIC: BBRUBEBB) de
DKV BELGIUM NV
LOKSUMSTRAAT 25 BE 1000        BRUSSEL
Réf.donneur d'ordre 2022098269823241X000000000000001 Réf.banque donneuse d'ordre OVI/D/0701/09812773/00001064</t>
  </si>
  <si>
    <t>Achat par carte de débit AXA - Bancontact - le 12-04-2022 à 10:52
chez Q8 106243 WALCOURT - WALCOURT avec carte numéro 7506593903010027
35,22 litre normal sans plomb à 1,74 EUR</t>
  </si>
  <si>
    <t>NOTTING HILL III</t>
  </si>
  <si>
    <t>LILLE</t>
  </si>
  <si>
    <t>Achat par carte de débit AXA - Maestro
de 12,80 EUR le 13-04-2022 à 16:55
(1 EUR = 1,000000 EUR et frais étrangers 0,00 EUR)
à NOTTING HILL III       LILLE avec carte numéro 7506593903010027</t>
  </si>
  <si>
    <t>Achat par carte de débit AXA - Bancontact - le 14-04-2022 à 17:49
chez PHARMACIE DE GROOTE SP - Walcourt avec carte numéro 7506593903010027</t>
  </si>
  <si>
    <t>Achat par carte de débit AXA - Bancontact - le 15-04-2022 à 09:53
chez 7148 COLRUYT WALCOURT - CHASTRES avec carte numéro 7506593903010027</t>
  </si>
  <si>
    <t>Achat par carte de débit AXA - Bancontact - le 15-04-2022 à 10:14
chez MARCEL SCHAMP SA - MARCINELLES avec carte numéro 7506593903010027</t>
  </si>
  <si>
    <t>Achat par carte de débit AXA - Bancontact - le 15-04-2022 à 10:45
chez CRF MKT GERPINN - GERPINNES avec carte numéro 7506593903010027</t>
  </si>
  <si>
    <t>livres</t>
  </si>
  <si>
    <t>Virement instantané en euros du compte BE68 3600 8900 0334 (BIC: BBRUBEBBXXX) de
MME MARGUERITE JADIN
RUE CALLEWAERT 40 BE 6020        DAMPREMY
Réf.donneur d'ordre NOTPROVIDED Réf.banque donneuse d'ordre OVI/I/0113/UiQTdum5IViZx5Zhy6337585
Effectué le 15-04-2022 à 12:16</t>
  </si>
  <si>
    <t>woolite</t>
  </si>
  <si>
    <t>Virement instantané en euros du compte BE68 3600 8900 0334 (BIC: BBRUBEBBXXX) de
MME MARGUERITE JADIN
RUE CALLEWAERT 40 BE 6020        DAMPREMY
Réf.donneur d'ordre NOTPROVIDED Réf.banque donneuse d'ordre OVI/I/0113/UrQ3uVpc0QqsRzvXWX997585
Effectué le 15-04-2022 à 12:17</t>
  </si>
  <si>
    <t>Achat par carte de débit AXA - Bancontact - le 16-04-2022 à 09:14
chez PHARMACIE DE GROOTE SP - Walcourt avec carte numéro 7506593903010027</t>
  </si>
  <si>
    <t>Achat par carte de débit AXA - Bancontact - le 16-04-2022 à 09:46
chez 7148 COLRUYT WALCOURT - CHASTRES avec carte numéro 7506593903010027</t>
  </si>
  <si>
    <t>Achat par carte de débit AXA - Bancontact - le 16-04-2022 à 10:00
chez AVEVE CHASTRES - CASTILLON avec carte numéro 7506593903010027</t>
  </si>
  <si>
    <t>Achat par carte de débit AXA - Bancontact - le 16-04-2022 à 10:10
chez MARKET WALCOURT - WALCOURT avec carte numéro 7506593903010027</t>
  </si>
  <si>
    <t>LE FURET DU N</t>
  </si>
  <si>
    <t>Achat par carte de débit AXA - Maestro
de 47,90 EUR le 13-04-2022 à 16:40
(1 EUR = 1,000000 EUR et frais étrangers 0,00 EUR)
à LE FURET DU N          LILLE avec carte numéro 7506593903010027</t>
  </si>
  <si>
    <t>Achat par carte de débit AXA - Bancontact - le 19-04-2022 à 17:33
chez AVEVE CHASTRES - CASTILLON avec carte numéro 7506593903010027</t>
  </si>
  <si>
    <t>Achat par carte de débit AXA - Bancontact - le 20-04-2022 à 09:34
chez 7148 COLRUYT WALCOURT - CHASTRES avec carte numéro 7506593903010027</t>
  </si>
  <si>
    <t>Virement en euros vers le compte BE63 0689 4029 6708 (BIC: GKCCBEBB) de
laboratoires reunis
Réf.banque donneuse d'ordre E217445938
Effectué via Mobile (App AXA Banque pour smartphone) le 20-04-2022 à 11:00</t>
  </si>
  <si>
    <t>Achat par carte de débit AXA - Bancontact - le 21-04-2022 à 14:44
chez DUMONT GLACIER - NAMUR avec carte numéro 7506593903010027</t>
  </si>
  <si>
    <t>/B/ PENSION 04/2022                NISS:54052905055 - PID:00338797935</t>
  </si>
  <si>
    <t>PREC:109,17                        PLUS D INFOS:WWW.MYPENSION.BE</t>
  </si>
  <si>
    <t>Virement en euros du compte BE44 0011 3066 5645 (BIC: GEBABEBB) de
S.F.P.
TOUR DU MIDI BE 1060 BRUXELLES
Réf.donneur d'ordre 54052905055 04/2022 00000338797935 Réf.banque donneuse d'ordre 7622110CKBIMISCT</t>
  </si>
  <si>
    <t>Achat par carte de débit AXA - Bancontact - le 22-04-2022 à 09:32
chez 7148 COLRUYT WALCOURT - CHASTRES avec carte numéro 7506593903010027</t>
  </si>
  <si>
    <t>Achat par carte de débit AXA - Bancontact - le 22-04-2022 à 11:00
chez MARCEL SCHAMP SA - MARCINELLES avec carte numéro 7506593903010027</t>
  </si>
  <si>
    <t>Achat par carte de débit AXA - Bancontact - le 22-04-2022 à 17:04
chez PHARMACIE DE GROOTE SP - Walcourt avec carte numéro 7506593903010027</t>
  </si>
  <si>
    <t>Achat par carte de débit AXA - Bancontact - le 25-04-2022 à 10:25
chez AVEVE CHASTRES - CASTILLON avec carte numéro 7506593903010027</t>
  </si>
  <si>
    <t>2022 / 7</t>
  </si>
  <si>
    <t>Achat par carte de débit AXA - Bancontact - le 28-04-2022 à 14:17
chez PHARMACIE DE GROOTE SP - Walcourt avec carte numéro 7506593903010027</t>
  </si>
  <si>
    <t>INDEMNITES DU 27.04.2022 POLICE : 269823241</t>
  </si>
  <si>
    <t>Virement en euros du compte BE54 3101 0027 0097 (BIC: BBRUBEBB) de
DKV BELGIUM NV
LOKSUMSTRAAT 25 BE 1000        BRUSSEL
Réf.donneur d'ordre 2022117269823241X000000000000001 Réf.banque donneuse d'ordre OVI/D/0701/09873596/00001340</t>
  </si>
  <si>
    <t>Achat par carte de débit AXA - Bancontact - le 29-04-2022 à 10:02
chez AVEVE CHASTRES - CASTILLON avec carte numéro 7506593903010027</t>
  </si>
  <si>
    <t>Achat par carte de débit AXA - Bancontact - le 29-04-2022 à 10:32
chez PARFUMEX - COUILLET avec carte numéro 7506593903010027</t>
  </si>
  <si>
    <t>/B/ PENSION 05/2022343 30534213 5050868</t>
  </si>
  <si>
    <t>Virement en euros du compte BE20 0910 1214 7156 (BIC: GKCCBEBB) de
ETHIAS SA
RUE DES CROISIERS 24 BE 4000 LIEGE
Réf.donneur d'ordre Z87V204253024392 Réf.banque donneuse d'ordre 0801G4P202188</t>
  </si>
  <si>
    <t>INDEMNITES DU 29.04.2022 POLICE : 269823241</t>
  </si>
  <si>
    <t>Virement en euros du compte BE54 3101 0027 0097 (BIC: BBRUBEBB) de
DKV BELGIUM NV
LOKSUMSTRAAT 25 BE 1000        BRUSSEL
Réf.donneur d'ordre 2022119269823241X000000000000001 Réf.banque donneuse d'ordre OVI/D/0701/09891165/00000862</t>
  </si>
  <si>
    <t>Achat par carte de débit AXA - Bancontact - le 03-05-2022 à 11:55
chez 7148 COLRUYT WALCOURT - CHASTRES avec carte numéro 7506593903010027</t>
  </si>
  <si>
    <t>VILLE</t>
  </si>
  <si>
    <t>Retrait d'espèces par carte de débit AXA - Bancontact - le 04-05-2022 à 18:13
chez CHARLEROI -  VILLE avec carte numéro 7506593903010027</t>
  </si>
  <si>
    <t>Achat par carte de débit AXA - Bancontact - le 05-05-2022 à 14:37
chez PEPINIERE RAUNET SPRL - HAM-SUR-HEURE avec carte numéro 7506593903010027</t>
  </si>
  <si>
    <t>Achat par carte de débit AXA - Bancontact - le 05-05-2022 à 15:04
chez CRF MKT GERPINN - GERPINNES avec carte numéro 7506593903010027</t>
  </si>
  <si>
    <t>Achat par carte de débit AXA - Bancontact - le 05-05-2022 à 15:05
chez CRF MKT GERPINN - GERPINNES avec carte numéro 7506593903010027</t>
  </si>
  <si>
    <t>Achat par carte de débit AXA - Bancontact - le 05-05-2022 à 15:28
chez AVEVE CHASTRES - CASTILLON avec carte numéro 7506593903010027</t>
  </si>
  <si>
    <t>UZ LEUVEN</t>
  </si>
  <si>
    <t>Virement en euros vers le compte BE43 4320 0172 2101 (BIC: KREDBEBB) de
UZ LEUVEN
Réf.banque donneuse d'ordre E218546506
Effectué via Homebanking le 06-05-2022 à 09:05</t>
  </si>
  <si>
    <t>CHU DINANT GODINNE</t>
  </si>
  <si>
    <t>Virement en euros vers le compte BE67 0012 9248 5287 (BIC: GEBABEBB) de
CHU DINANT GODINNE
Réf.banque donneuse d'ordre E218546507
Effectué via Homebanking le 06-05-2022 à 09:02</t>
  </si>
  <si>
    <t>Achat par carte de débit AXA - Maestro
de 20,50 EUR le 05-05-2022 à 15:08
(1 EUR = 1,000000 EUR et frais étrangers 0,00 EUR)
à Chocolat Champagne     BRUXELLES avec carte numéro 7506593903010027</t>
  </si>
  <si>
    <t>Achat par carte de débit AXA - Bancontact - le 07-05-2022 à 17:57
chez Q8 106243 WALCOURT - WALCOURT avec carte numéro 7506593903010027
39,81 litre normal sans plomb à 1,78 EUR</t>
  </si>
  <si>
    <t>Achat par carte de débit AXA - Bancontact - le 07-05-2022 à 18:18
chez 7148 COLRUYT WALCOURT - CHASTRES avec carte numéro 7506593903010027</t>
  </si>
  <si>
    <t>Achat par carte de débit AXA - Bancontact - le 08-05-2022 à 09:21
chez HUYLENBROECK SERGE M. - WALCOURT avec carte numéro 7506593903010027</t>
  </si>
  <si>
    <t>SCHAMP TIROU</t>
  </si>
  <si>
    <t>CHARLENOI</t>
  </si>
  <si>
    <t>Achat par carte de débit AXA - Bancontact - le 08-05-2022 à 09:47
chez SCHAMP TIROU - CHARLENOI avec carte numéro 7506593903010027</t>
  </si>
  <si>
    <t>Achat par carte de débit AXA - Maestro
de 140,11 EUR le 06-05-2022 à 11:20
(1 EUR = 1,000000 EUR et frais étrangers 0,00 EUR)
à BE 097 COUILLET M      COUILLET avec carte numéro 7506593903010027</t>
  </si>
  <si>
    <t>Achat par carte de débit AXA - Bancontact - le 11-05-2022 à 11:33
chez C&amp;A 327 PHILIPPEVILLE - PHILIPPEVILLE avec carte numéro 7506593903010027</t>
  </si>
  <si>
    <t>Achat par carte de débit AXA - Bancontact - le 12-05-2022 à 10:03
chez AVEVE CHASTRES - CASTILLON avec carte numéro 7506593903010027</t>
  </si>
  <si>
    <t>Achat par carte de débit AXA - Bancontact - le 12-05-2022 à 10:14
chez MR. BRICOLAGE WALCOURT - WALCOURT avec carte numéro 7506593903010027</t>
  </si>
  <si>
    <t>Achat par carte de débit AXA - Bancontact - le 12-05-2022 à 16:16
chez AVEVE CHASTRES - CASTILLON avec carte numéro 7506593903010027</t>
  </si>
  <si>
    <t>Achat par carte de débit AXA - Bancontact - le 13-05-2022 à 10:39
chez MARCEL SCHAMP SA - MARCINELLES avec carte numéro 7506593903010027</t>
  </si>
  <si>
    <t>courses</t>
  </si>
  <si>
    <t>Virement instantané en euros du compte BE68 3600 8900 0334 (BIC: BBRUBEBBXXX) de
MME MARGUERITE JADIN
RUE CALLEWAERT 40 BE 6020        DAMPREMY
Réf.donneur d'ordre NOTPROVIDED Réf.banque donneuse d'ordre OVI/I/0113/Uglnr8kD4iWmy06FLQ478838
Effectué le 13-05-2022 à 16:06</t>
  </si>
  <si>
    <t>CCV*Brunardi</t>
  </si>
  <si>
    <t>Achat par carte de débit AXA - Maestro
de 54,00 EUR le 13-05-2022 à 10:29
(1 EUR = 1,000000 EUR et frais étrangers 0,00 EUR)
à CCV*Brunardi           Berpinnes avec carte numéro 7506593903010027</t>
  </si>
  <si>
    <t>CHU DINANT GODINNE STE</t>
  </si>
  <si>
    <t>GODINNE</t>
  </si>
  <si>
    <t>Achat par carte de débit AXA - Bancontact - le 17-05-2022 à 13:19
chez CHU DINANT GODINNE STE - GODINNE avec carte numéro 7506593903010027</t>
  </si>
  <si>
    <t>/C/ 80 PREST SOINS DE SANTE     10/03/22 TARIF OFFICIEL      24,00 EUR</t>
  </si>
  <si>
    <t>540529 050 55 541593160522/030</t>
  </si>
  <si>
    <t>Virement en euros du compte BE60 7965 5030 0970 (BIC: GKCCBEBB) de
MUTUALITE CHRETIENNE
CHAUSSEE DE HAECHT     579 BE 1030  BRUXELLES
Réf.donneur d'ordre 20220516230837000-70215415931605030 Réf.banque donneuse d'ordre 0801G5H007022</t>
  </si>
  <si>
    <t>/C/ 80 PREST SOINS DE SANTE     12/04/22 TARIF OFFICIEL      24,00 EUR</t>
  </si>
  <si>
    <t>Virement en euros du compte BE60 7965 5030 0970 (BIC: GKCCBEBB) de
MUTUALITE CHRETIENNE
CHAUSSEE DE HAECHT     579 BE 1030  BRUXELLES
Réf.donneur d'ordre 20220516230837000-70225415931605030 Réf.banque donneuse d'ordre 0801G5H007023</t>
  </si>
  <si>
    <t>Virement en euros vers le compte BE63 0689 4029 6708 (BIC: GKCCBEBB) de
LABORATOIRES REUNIS
Réf.banque donneuse d'ordre E219250203
Effectué via Homebanking le 18-05-2022 à 10:55</t>
  </si>
  <si>
    <t>Achat par carte de débit AXA - Bancontact - le 19-05-2022 à 10:12
chez AVEVE CHASTRES - CASTILLON avec carte numéro 7506593903010027</t>
  </si>
  <si>
    <t>/B/ PENSION 05/2022                NISS:54052905055 - PID:00341894099</t>
  </si>
  <si>
    <t>PREC:182,57 PEC.VAC:997,17         PLUS D INFOS:WWW.MYPENSION.BE</t>
  </si>
  <si>
    <t>Virement en euros du compte BE44 0011 3066 5645 (BIC: GEBABEBB) de
S.F.P.
TOUR DU MIDI BE 1060 BRUXELLES
Réf.donneur d'ordre 54052905055 05/2022 00000341894099 Réf.banque donneuse d'ordre 1022138BLOI18SCT</t>
  </si>
  <si>
    <t>Retrait d'espèces par carte de débit AXA - Bancontact - le 20-05-2022 à 10:27
chez NALINNES-BULTIA - NALINNES avec carte numéro 7506593903010027</t>
  </si>
  <si>
    <t>Achat par carte de débit AXA - Bancontact - le 20-05-2022 à 10:54
chez DI 4144 BULTIA - GERPINNES avec carte numéro 7506593903010027</t>
  </si>
  <si>
    <t>Achat par carte de débit AXA - Bancontact - le 20-05-2022 à 11:12
chez PARFUMEX - COUILLET avec carte numéro 7506593903010027</t>
  </si>
  <si>
    <t>INDEMNITES DU 19.05.2022 POLICE : 269823241</t>
  </si>
  <si>
    <t>Virement en euros du compte BE54 3101 0027 0097 (BIC: BBRUBEBB) de
DKV BELGIUM NV
LOKSUMSTRAAT 25 BE 1000        BRUSSEL
Réf.donneur d'ordre 2022139269823241X000000000000001 Réf.banque donneuse d'ordre OVI/D/0701/09964704/00000738</t>
  </si>
  <si>
    <t>Achat par carte de débit AXA - Maestro
de 24,90 EUR le 20-05-2022 à 10:38
(1 EUR = 1,000000 EUR et frais étrangers 0,00 EUR)
à Chocolat Champagne     BRUXELLES avec carte numéro 7506593903010027</t>
  </si>
  <si>
    <t>/C/KINE. 100-P-220225-6357659-91N.REF.:0000011905001 540529 050 55</t>
  </si>
  <si>
    <t>Virement en euros du compte BE60 7965 5030 0970 (BIC: GKCCBEBB) de
MUTUALITE CHRETIENNE
CHAUSSEE DE HAECHT     579 BE 1030  BRUXELLES
Réf.donneur d'ordre 20220519232758000-70860000011905001 Réf.banque donneuse d'ordre 0801J5K042588</t>
  </si>
  <si>
    <t>INDEMNITES DU 20.05.2022 POLICE : 269823241</t>
  </si>
  <si>
    <t>Virement en euros du compte BE54 3101 0027 0097 (BIC: BBRUBEBB) de
DKV BELGIUM NV
LOKSUMSTRAAT 25 BE 1000        BRUSSEL
Réf.donneur d'ordre 2022140269823241X000000000000001 Réf.banque donneuse d'ordre OVI/D/0701/09967823/00000812</t>
  </si>
  <si>
    <t>MARAIS SOCIAL</t>
  </si>
  <si>
    <t>COULON</t>
  </si>
  <si>
    <t>Achat par carte de débit AXA - Maestro
de 43,20 EUR le 25-05-2022 à 20:10
(1 EUR = 1,000000 EUR et frais étrangers 0,00 EUR)
à MARAIS SOCIAL          COULON avec carte numéro 7506593903010027</t>
  </si>
  <si>
    <t>ECHOPE MARAIS</t>
  </si>
  <si>
    <t>Achat par carte de débit AXA - Maestro
de 35,40 EUR le 25-05-2022 à 17:16
(1 EUR = 1,000000 EUR et frais étrangers 0,00 EUR)
à ECHOPE MARAIS          COULON avec carte numéro 7506593903010027</t>
  </si>
  <si>
    <t>PLACE DES DEL</t>
  </si>
  <si>
    <t>LOIX</t>
  </si>
  <si>
    <t>Achat par carte de débit AXA - Maestro
de 4,20 EUR le 30-05-2022 à 11:25
(1 EUR = 1,000000 EUR et frais étrangers 0,00 EUR)
à PLACE DES DEL          LOIX avec carte numéro 7506593903010027</t>
  </si>
  <si>
    <t>/B/ PENSION 06/2022343 30534213 5050868</t>
  </si>
  <si>
    <t>Virement en euros du compte BE20 0910 1214 7156 (BIC: GKCCBEBB) de
ETHIAS SA
RUE DES CROISIERS 24 BE 4000 LIEGE
Réf.donneur d'ordre Z87V205243023126 Réf.banque donneuse d'ordre 0801G5O074103</t>
  </si>
  <si>
    <t>ESPRIT DU SEL</t>
  </si>
  <si>
    <t>LA COUARDE</t>
  </si>
  <si>
    <t>Achat par carte de débit AXA - Maestro
de 49,85 EUR le 31-05-2022 à 11:50
(1 EUR = 1,000000 EUR et frais étrangers 0,00 EUR)
à ESPRIT DU SEL          LA COUARDE-SU avec carte numéro 7506593903010027</t>
  </si>
  <si>
    <t>FLEURS ENTRE</t>
  </si>
  <si>
    <t>LA ROCHELL</t>
  </si>
  <si>
    <t>Achat par carte de débit AXA - Maestro
de 32,80 EUR le 01-06-2022 à 11:10
(1 EUR = 1,000000 EUR et frais étrangers 0,00 EUR)
à FLEURS ENTRE           LA ROCHELL avec carte numéro 7506593903010027</t>
  </si>
  <si>
    <t>Transfert pour paiement facture TOITURE</t>
  </si>
  <si>
    <t>BE95732062885858</t>
  </si>
  <si>
    <t>ROOF CONCEPT SRL</t>
  </si>
  <si>
    <t>Acompte travaux toiture - Facture 30 du 30-05-2022</t>
  </si>
  <si>
    <t>Virement en euros vers le compte BE95 7320 6288 5858 (BIC: CREGBEBB) de
ROOF CONCEPT SRL
Réf.banque donneuse d'ordre E220222374
Effectué via Homebanking le 03-06-2022 à 10:34</t>
  </si>
  <si>
    <t>Achat par carte de débit AXA - Bancontact - le 03-06-2022 à 11:37
chez 7148 COLRUYT WALCOURT - CHASTRES avec carte numéro 7506593903010027</t>
  </si>
  <si>
    <t>BP REIMS CHAM</t>
  </si>
  <si>
    <t>LES PETITE</t>
  </si>
  <si>
    <t>Achat par carte de débit AXA - Maestro
de 3,44 EUR le 02-06-2022 à 17:10
(1 EUR = 1,000000 EUR et frais étrangers 0,00 EUR)
à BP REIMS CHAM          LES PETITE avec carte numéro 7506593903010027</t>
  </si>
  <si>
    <t>Achat par carte de débit AXA - Bancontact - le 03-06-2022 à 14:46
chez MARCEL SCHAMP MARCINEL - MARCINELLES avec carte numéro 7506593903010027</t>
  </si>
  <si>
    <t>Virement instantané en euros du compte BE68 3600 8900 0334 (BIC: BBRUBEBBXXX) de
MME MARGUERITE JADIN
RUE CALLEWAERT 40 BE 6020        DAMPREMY
Réf.donneur d'ordre NOTPROVIDED Réf.banque donneuse d'ordre OVI/I/0113/U2hh1miwNh33WagH31523530
Effectué le 03-06-2022 à 17:05</t>
  </si>
  <si>
    <t>2022 / 8</t>
  </si>
  <si>
    <t>Fact 30 (9 473,22) et fact 32  (2 082,69)  soit 11 55,91</t>
  </si>
  <si>
    <t>moins acompte 10.000 soit 1 555,91</t>
  </si>
  <si>
    <t>Virement en euros vers le compte BE95 7320 6288 5858 (BIC: CREGBEBB) de
ROOF CONCEPT SRL
Réf.banque donneuse d'ordre E220430484
Effectué via Homebanking le 07-06-2022 à 09:41</t>
  </si>
  <si>
    <t>2022 / 9</t>
  </si>
  <si>
    <t>Virement en euros vers le compte BE67 0012 9248 5287 (BIC: GEBABEBB) de
CHU UCL NAMUR SITE GODINNE
avenue G.Therasse 1 BE B5530 YVOIR
Réf.banque donneuse d'ordre E220516018
Effectué via Mobile (App AXA Banque pour smartphone) le 08-06-2022 à 10:25</t>
  </si>
  <si>
    <t>Chocolaterie Van</t>
  </si>
  <si>
    <t>Chastres</t>
  </si>
  <si>
    <t>Achat par carte de débit AXA - Maestro
de 18,00 EUR le 08-06-2022 à 11:17
(1 EUR = 1,000000 EUR et frais étrangers 0,00 EUR)
à Chocolaterie Vanlieff' Chastres avec carte numéro 7506593903010027</t>
  </si>
  <si>
    <t>COLRUYT GPIENNES 4254</t>
  </si>
  <si>
    <t>Achat par carte de débit AXA - Bancontact - le 10-06-2022 à 10:44
chez COLRUYT GPIENNES 4254 - GERPINNES avec carte numéro 7506593903010027</t>
  </si>
  <si>
    <t>Achat par carte de débit AXA - Bancontact - le 10-06-2022 à 10:51
chez MARCEL SCHAMP SA - MARCINELLES avec carte numéro 7506593903010027</t>
  </si>
  <si>
    <t>Retrait d'espèces par carte de débit AXA - Bancontact - le 10-06-2022 à 10:56
chez NALINNES-BULTIA - NALINNES avec carte numéro 7506593903010027</t>
  </si>
  <si>
    <t>Achat par carte de débit AXA - Bancontact - le 14-06-2022 à 16:00
chez Q8 106243 WALCOURT - WALCOURT avec carte numéro 7506593903010027
38,21 litre normal sans plomb à 2,05 EUR</t>
  </si>
  <si>
    <t>Achat par carte de débit AXA - Bancontact - le 16-06-2022 à 16:00
chez 7148 COLRUYT WALCOURT - CHASTRES avec carte numéro 7506593903010027</t>
  </si>
  <si>
    <t>Achat par carte de débit AXA - Bancontact - le 16-06-2022 à 16:08
chez RENMANS 0488 WALCOURT - WALCOURT avec carte numéro 7506593903010027</t>
  </si>
  <si>
    <t>Solde des factures 30 (rectifiee) et 32</t>
  </si>
  <si>
    <t>Virement en euros vers le compte BE95 7320 6288 5858 (BIC: CREGBEBB) de
ROOF CONCEPT SRL
Réf.banque donneuse d'ordre E221038510
Effectué via Homebanking le 16-06-2022 à 18:02</t>
  </si>
  <si>
    <t>Achat par carte de débit AXA - Bancontact - le 17-06-2022 à 10:12
chez MARCEL SCHAMP SA - MARCINELLES avec carte numéro 7506593903010027</t>
  </si>
  <si>
    <t>Achat par carte de débit AXA - Bancontact - le 17-06-2022 à 10:26
chez CRF MKT GERPINN - GERPINNES avec carte numéro 7506593903010027</t>
  </si>
  <si>
    <t>cafes</t>
  </si>
  <si>
    <t>Virement instantané en euros du compte BE68 3600 8900 0334 (BIC: BBRUBEBBXXX) de
MME MARGUERITE JADIN
RUE CALLEWAERT 40 BE 6020        DAMPREMY
Réf.donneur d'ordre NOTPROVIDED Réf.banque donneuse d'ordre OVI/I/0113/UyrIVbDXmqc5tW7FOX683341
Effectué le 17-06-2022 à 15:23</t>
  </si>
  <si>
    <t>Virement en euros du compte BE20 0910 1214 7156 (BIC: GKCCBEBB) de
ETHIAS SA
RUE DES CROISIERS 24 BE 4000 LIEGE
Réf.donneur d'ordre Z87V206176004093 Réf.banque donneuse d'ordre 0801G6H004095</t>
  </si>
  <si>
    <t>/B/ PENSION 06/2022                NISS:54052905055 - PID:00344691195</t>
  </si>
  <si>
    <t>PREC:122,74                        PLUS D INFOS:WWW.MYPENSION.BE</t>
  </si>
  <si>
    <t>Virement en euros du compte BE44 0011 3066 5645 (BIC: GEBABEBB) de
S.F.P.
TOUR DU MIDI BE 1060 BRUXELLES
Réf.donneur d'ordre 54052905055 06/2022 00000344691195 Réf.banque donneuse d'ordre 2122172CEHIXRSCT</t>
  </si>
  <si>
    <t>Achat par carte de débit AXA - Bancontact - le 23-06-2022 à 10:45
chez PHARMACIE DE GROOTE SP - Walcourt avec carte numéro 7506593903010027</t>
  </si>
  <si>
    <t>Achat par carte de débit AXA - Bancontact - le 23-06-2022 à 10:53
chez HUYLENBROECK SERGE M. - WALCOURT avec carte numéro 7506593903010027</t>
  </si>
  <si>
    <t>Achat par carte de débit AXA - Bancontact - le 23-06-2022 à 11:43
chez 7148 COLRUYT WALCOURT - CHASTRES avec carte numéro 7506593903010027</t>
  </si>
  <si>
    <t>Achat par carte de débit AXA - Bancontact - le 23-06-2022 à 18:15
chez MR. BRICOLAGE WALCOURT - WALCOURT avec carte numéro 7506593903010027</t>
  </si>
  <si>
    <t>vit D</t>
  </si>
  <si>
    <t>Virement instantané en euros du compte BE68 3600 8900 0334 (BIC: BBRUBEBBXXX) de
MME MARGUERITE JADIN
RUE CALLEWAERT 40 BE 6020        DAMPREMY
Réf.donneur d'ordre NOTPROVIDED Réf.banque donneuse d'ordre OVI/I/0113/UClGJ7orIIVxyjftoP382716
Effectué le 24-06-2022 à 15:01</t>
  </si>
  <si>
    <t>Achat par carte de débit AXA - Bancontact - le 25-06-2022 à 15:33
chez AVEVE CHASTRES - CASTILLON avec carte numéro 7506593903010027</t>
  </si>
  <si>
    <t>CRF MKT WALCOUR</t>
  </si>
  <si>
    <t>Achat par carte de débit AXA - Bancontact - le 25-06-2022 à 15:47
chez CRF MKT WALCOUR - WALCOURT avec carte numéro 7506593903010027</t>
  </si>
  <si>
    <t>2022 / 10</t>
  </si>
  <si>
    <t>INDEMNITES DU 24.06.2022 POLICE : 269823241</t>
  </si>
  <si>
    <t>Virement en euros du compte BE54 3101 0027 0097 (BIC: BBRUBEBB) de
DKV BELGIUM NV
LOKSUMSTRAAT 25 BE 1000        BRUSSEL
Réf.donneur d'ordre 2022175269823241X000000000000001 Réf.banque donneuse d'ordre OVI/D/0701/10104211/00001100</t>
  </si>
  <si>
    <t>Achat par carte de débit AXA - Bancontact - le 30-06-2022 à 11:26
chez 7148 COLRUYT WALCOURT - CHASTRES avec carte numéro 7506593903010027</t>
  </si>
  <si>
    <t>Toiture</t>
  </si>
  <si>
    <t>Don Ukraine</t>
  </si>
  <si>
    <t>2022-04/06</t>
  </si>
  <si>
    <t>TOITURES et GOUTTIERES</t>
  </si>
  <si>
    <t>Ass vélo</t>
  </si>
  <si>
    <t>/B/ PENSION 07/2022343 30534213 5050868</t>
  </si>
  <si>
    <t>Virement en euros du compte BE20 0910 1214 7156 (BIC: GKCCBEBB) de
ETHIAS SA
RUE DES CROISIERS 24 BE 4000 LIEGE
Réf.donneur d'ordre Z87V206273024525 Réf.banque donneuse d'ordre 0801H6R114794</t>
  </si>
  <si>
    <t>JBC 204 PHILIPPEVILLE</t>
  </si>
  <si>
    <t>Achat par carte de débit AXA - Bancontact - le 01-07-2022 à 12:33
chez JBC 204 PHILIPPEVILLE - PHILIPPEVILLE avec carte numéro 7506593903010027</t>
  </si>
  <si>
    <t>Virement en euros vers le compte BE54 3101 0027 0097 (BIC: BBRUBEBB) de
DKV
Réf.banque donneuse d'ordre E222018540
Effectué via Mobile (App AXA Banque pour smartphone) le 02-07-2022 à 14:08</t>
  </si>
  <si>
    <t>Achat par carte de débit AXA - Bancontact - le 05-07-2022 à 15:15
chez CLUB 146 BULTIA - GERPINNES avec carte numéro 7506593903010027</t>
  </si>
  <si>
    <t>Achat par carte de débit AXA - Bancontact - le 05-07-2022 à 15:49
chez TRAFIC GRP GERPINNES - GERPINNES avec carte numéro 7506593903010027</t>
  </si>
  <si>
    <t>Achat par carte de débit AXA - Bancontact - le 05-07-2022 à 16:40
chez LUXUS COUILLET - COUILLET avec carte numéro 7506593903010027</t>
  </si>
  <si>
    <t>Achat par carte de débit AXA - Bancontact - le 05-07-2022 à 17:44
chez C&amp;A 029 VILLE 2 - CHARLEROI avec carte numéro 7506593903010027</t>
  </si>
  <si>
    <t>ZN EVENTS</t>
  </si>
  <si>
    <t>Achat par carte de débit AXA - Maestro
de 15,00 EUR le 05-07-2022 à 17:56
(1 EUR = 1,000000 EUR et frais étrangers 0,00 EUR)
à ZN EVENTS              CHARLEROI avec carte numéro 7506593903010027</t>
  </si>
  <si>
    <t>Achat par carte de débit AXA - Maestro
de 78,47 EUR le 05-07-2022 à 15:22
(1 EUR = 1,000000 EUR et frais étrangers 0,00 EUR)
à ICI PARIS XL 5136 GERP GERPINNES avec carte numéro 7506593903010027</t>
  </si>
  <si>
    <t>Virement en euros vers le compte BE67 0012 9248 5287 (BIC: GEBABEBB) de
CHU UCL NAMUR SITE GODINNE
avenue G.Therasse 1 BE B5530 YVOIR
Réf.banque donneuse d'ordre E222376342
Effectué via Mobile (App AXA Banque pour smartphone) le 07-07-2022 à 09:54</t>
  </si>
  <si>
    <t>2022 / 11</t>
  </si>
  <si>
    <t>540529 050 55 - Cotisations du 01/07/2022 au 30/09/2022</t>
  </si>
  <si>
    <t>Achat par carte de débit AXA - Maestro
de 33,90 EUR le 07-07-2022 à 12:03
(1 EUR = 1,000000 EUR et frais étrangers 0,00 EUR)
à Chocolat Champagne     BRUXELLES avec carte numéro 7506593903010027</t>
  </si>
  <si>
    <t>Virement instantané en euros du compte BE68 3600 8900 0334 (BIC: BBRUBEBBXXX) de
MME MARGUERITE JADIN
RUE CALLEWAERT 40 BE 6020        DAMPREMY
Réf.donneur d'ordre NOTPROVIDED Réf.banque donneuse d'ordre OVI/I/0113/U6otePmeGbXmbFx1qO654324
Effectué le 08-07-2022 à 15:20</t>
  </si>
  <si>
    <t>Achat par carte de débit AXA - Bancontact - le 09-07-2022 à 10:29
chez PHARMACIE DE GROOTE SP - Walcourt avec carte numéro 7506593903010027</t>
  </si>
  <si>
    <t>Achat par carte de débit AXA - Bancontact - le 11-07-2022 à 10:25
chez Q8 106243 WALCOURT - WALCOURT avec carte numéro 7506593903010027
37,13 litre normal sans plomb à 1,90 EUR</t>
  </si>
  <si>
    <t>Achat par carte de débit AXA - Bancontact - le 11-07-2022 à 10:54
chez PEPINIERE RAUNET SPRL - HAM-SUR-HEURE avec carte numéro 7506593903010027</t>
  </si>
  <si>
    <t>Achat par carte de débit AXA - Bancontact - le 11-07-2022 à 11:34
chez 7148 COLRUYT WALCOURT - CHASTRES avec carte numéro 7506593903010027</t>
  </si>
  <si>
    <t>INDEMNITES DU 11.07.2022 POLICE : 269823241</t>
  </si>
  <si>
    <t>Virement en euros du compte BE54 3101 0027 0097 (BIC: BBRUBEBB) de
DKV BELGIUM NV
LOKSUMSTRAAT 25 BE 1000        BRUSSEL
Réf.donneur d'ordre 2022192269823241X000000000000001 Réf.banque donneuse d'ordre OVI/D/0701/10177630/00002013</t>
  </si>
  <si>
    <t>Retrait d'espèces par carte de débit AXA - Bancontact - le 14-07-2022 à 09:25
chez NALINNES-BULTIA - NALINNES avec carte numéro 7506593903010027</t>
  </si>
  <si>
    <t>Achat par carte de débit AXA - Bancontact - le 14-07-2022 à 10:07
chez MARCEL SCHAMP SA - MARCINELLES avec carte numéro 7506593903010027</t>
  </si>
  <si>
    <t>Achat par carte de débit AXA - Bancontact - le 14-07-2022 à 10:44
chez CRF MKT WALCOUR - WALCOURT avec carte numéro 7506593903010027</t>
  </si>
  <si>
    <t>Achat par carte de débit AXA - Bancontact - le 14-07-2022 à 17:31
chez 7148 COLRUYT WALCOURT - CHASTRES avec carte numéro 7506593903010027</t>
  </si>
  <si>
    <t>Achat par carte de débit AXA - Bancontact - le 15-07-2022 à 12:42
chez LUNCH GARDEN 717 COUIL - COUILLET avec carte numéro 7506593903010027</t>
  </si>
  <si>
    <t>lunch</t>
  </si>
  <si>
    <t>Virement instantané en euros du compte BE68 3600 8900 0334 (BIC: BBRUBEBBXXX) de
MME MARGUERITE JADIN
RUE CALLEWAERT 40 BE 6020        DAMPREMY
Réf.donneur d'ordre NOTPROVIDED Réf.banque donneuse d'ordre OVI/I/0113/UDUUFMPdEvcpXSe8zk277149
Effectué le 15-07-2022 à 15:32</t>
  </si>
  <si>
    <t>Achat par carte de débit AXA - Bancontact - le 15-07-2022 à 17:29
chez 7148 COLRUYT WALCOURT - CHASTRES avec carte numéro 7506593903010027</t>
  </si>
  <si>
    <t>Achat par carte de débit AXA - Bancontact - le 18-07-2022 à 15:57
chez PHARMACIE DE GROOTE SP - Walcourt avec carte numéro 7506593903010027</t>
  </si>
  <si>
    <t>Virement en euros vers le compte BE63 0689 4029 6708 (BIC: GKCCBEBB) de
laboratoires reunis
Réf.banque donneuse d'ordre E223007404
Effectué via Mobile (App AXA Banque pour smartphone) le 18-07-2022 à 16:38</t>
  </si>
  <si>
    <t>/B/ PENSION 07/2022                NISS:54052905055 - PID:00347525139</t>
  </si>
  <si>
    <t>Virement en euros du compte BE44 0011 3066 5645 (BIC: GEBABEBB) de
S.F.P.
TOUR DU MIDI BE 1060 BRUXELLES
Réf.donneur d'ordre 54052905055 07/2022 00000347525139 Réf.banque donneuse d'ordre 3022199CHRR1KSCT</t>
  </si>
  <si>
    <t>INDEMNITES DU 19.07.2022 POLICE : 269823241</t>
  </si>
  <si>
    <t>Virement en euros du compte BE54 3101 0027 0097 (BIC: BBRUBEBB) de
DKV BELGIUM NV
LOKSUMSTRAAT 25 BE 1000        BRUSSEL
Réf.donneur d'ordre 2022200269823241X000000000000001 Réf.banque donneuse d'ordre OVI/D/0701/10204885/00000610</t>
  </si>
  <si>
    <t>Achat par carte de débit AXA - Bancontact - le 23-07-2022 à 17:51
chez 7148 COLRUYT WALCOURT - CHASTRES avec carte numéro 7506593903010027</t>
  </si>
  <si>
    <t>Achat par carte de débit AXA - Bancontact - le 29-07-2022 à 09:53
chez 7148 COLRUYT WALCOURT - CHASTRES avec carte numéro 7506593903010027</t>
  </si>
  <si>
    <t>Achat par carte de débit AXA - Bancontact - le 29-07-2022 à 11:32
chez PARFUMEX - COUILLET avec carte numéro 7506593903010027</t>
  </si>
  <si>
    <t>INDEMNITES DU 28.07.2022 POLICE : 269823241</t>
  </si>
  <si>
    <t>Virement en euros du compte BE54 3101 0027 0097 (BIC: BBRUBEBB) de
DKV BELGIUM NV
LOKSUMSTRAAT 25 BE 1000        BRUSSEL
Réf.donneur d'ordre 2022209269823241X000000000000001 Réf.banque donneuse d'ordre OVI/D/0701/10241644/00000798</t>
  </si>
  <si>
    <t>Achat par carte de débit AXA - Bancontact - le 30-07-2022 à 09:57
chez AVEVE CHASTRES - CASTILLON avec carte numéro 7506593903010027</t>
  </si>
  <si>
    <t>Retrait d'espèces par carte de débit AXA - Bancontact - le 30-07-2022 à 10:04
chez BELFIUS35306001 - WALCOURT avec carte numéro 7506593903010027</t>
  </si>
  <si>
    <t>/B/ PENSION 08/2022343 30534213 5050868</t>
  </si>
  <si>
    <t>Virement en euros du compte BE20 0910 1214 7156 (BIC: GKCCBEBB) de
ETHIAS SA
RUE DES CROISIERS 24 BE 4000 LIEGE
Réf.donneur d'ordre Z87V207263024046 Réf.banque donneuse d'ordre 0801I7Q120257</t>
  </si>
  <si>
    <t>Achat par carte de débit AXA - Bancontact - le 03-08-2022 à 17:34
chez 7148 COLRUYT WALCOURT - CHASTRES avec carte numéro 7506593903010027</t>
  </si>
  <si>
    <t>Achat par carte de débit AXA - Bancontact - le 03-08-2022 à 17:43
chez CRF MKT WALCOUR - WALCOURT avec carte numéro 7506593903010027</t>
  </si>
  <si>
    <t>Achat par carte de débit AXA - Bancontact - le 04-08-2022 à 09:19
chez RENMANS 0488 WALCOURT - WALCOURT avec carte numéro 7506593903010027</t>
  </si>
  <si>
    <t>Achat par carte de débit AXA - Bancontact - le 04-08-2022 à 09:31
chez 7148 COLRUYT WALCOURT - CHASTRES avec carte numéro 7506593903010027</t>
  </si>
  <si>
    <t>BE10363046556404</t>
  </si>
  <si>
    <t>jeanne Delmarche</t>
  </si>
  <si>
    <t>Virement en euros vers le compte BE10 3630 4655 6404 (BIC: BBRUBEBB) de
jeanne Delmarche
Réf.banque donneuse d'ordre E223948771
Effectué via Mobile (App AXA Banque pour smartphone) le 04-08-2022 à 16:02</t>
  </si>
  <si>
    <t>BE97363046560949</t>
  </si>
  <si>
    <t>Eugenie Delmarche</t>
  </si>
  <si>
    <t>Virement en euros vers le compte BE97 3630 4656 0949 (BIC: BBRUBEBB) de
Eugenie Delmarche
Réf.banque donneuse d'ordre E223949068
Effectué via Mobile (App AXA Banque pour smartphone) le 04-08-2022 à 16:07</t>
  </si>
  <si>
    <t>BE12363046604092</t>
  </si>
  <si>
    <t>Bo Decraene</t>
  </si>
  <si>
    <t>Anniversaire et vacances</t>
  </si>
  <si>
    <t>Virement en euros vers le compte BE12 3630 4660 4092 (BIC: BBRUBEBB) de
Bo Decraene
Réf.banque donneuse d'ordre E223949189
Effectué via Mobile (App AXA Banque pour smartphone) le 04-08-2022 à 16:10</t>
  </si>
  <si>
    <t>Virement en euros vers le compte BE67 0012 9248 5287 (BIC: GEBABEBB) de
CHU UCL NAMUR SITE GODINNE
avenue G.Therasse 1 BE B5530 YVOIR
Réf.banque donneuse d'ordre E223949269
Effectué via Mobile (App AXA Banque pour smartphone) le 04-08-2022 à 16:11</t>
  </si>
  <si>
    <t>CCV*IJS EN ZO</t>
  </si>
  <si>
    <t>LATHUM</t>
  </si>
  <si>
    <t>Achat par carte de débit AXA - Maestro
de 4,30 EUR le 07-08-2022 à 13:35
(1 EUR = 1,000000 EUR et frais étrangers 0,00 EUR)
à CCV*IJS EN ZO          LATHUM avec carte numéro 7506593903010027</t>
  </si>
  <si>
    <t>CCV*PIZZABAR DEE</t>
  </si>
  <si>
    <t>S HERTOGEN</t>
  </si>
  <si>
    <t>Achat par carte de débit AXA - Maestro
de 30,00 EUR le 06-08-2022 à 13:44
(1 EUR = 1,000000 EUR et frais étrangers 0,00 EUR)
à CCV*PIZZABAR DEEG      S HERTOGENBOS avec carte numéro 7506593903010027</t>
  </si>
  <si>
    <t>Virement en euros vers le compte BE15 0017 7247 4330 (BIC: GEBABEBB) de
SODEXO TITRES SERVICES
Réf.banque donneuse d'ordre E224336803
Effectué via Mobile (App AXA Banque pour smartphone) le 11-08-2022 à 11:26</t>
  </si>
  <si>
    <t>ASBL les amis des handucapes</t>
  </si>
  <si>
    <t>Fr Grimard</t>
  </si>
  <si>
    <t>Virement en euros vers le compte BE04 2710 3528 8531 (BIC: GEBABEBB) de
ASBL les amis des handucapes
Réf.banque donneuse d'ordre E224351196
Effectué via Mobile (App AXA Banque pour smartphone) le 11-08-2022 à 15:08</t>
  </si>
  <si>
    <t>Achat par carte de débit AXA - Bancontact - le 12-08-2022 à 09:52
chez PHARMACIE DE GROOTE SP - Walcourt avec carte numéro 7506593903010027</t>
  </si>
  <si>
    <t>Achat par carte de débit AXA - Bancontact - le 12-08-2022 à 10:32
chez 7148 COLRUYT WALCOURT - CHASTRES avec carte numéro 7506593903010027</t>
  </si>
  <si>
    <t>Achat par carte de débit AXA - Bancontact - le 12-08-2022 à 11:33
chez CRF MKT GERPINN - GERPINNES avec carte numéro 7506593903010027</t>
  </si>
  <si>
    <t>INDEMNITES DU 12.08.2022 POLICE : 269823241</t>
  </si>
  <si>
    <t>Virement en euros du compte BE54 3101 0027 0097 (BIC: BBRUBEBB) de
DKV BELGIUM NV
LOKSUMSTRAAT 25 BE 1000        BRUSSEL
Réf.donneur d'ordre 2022224269823241X000000000000001 Réf.banque donneuse d'ordre OVI/D/0701/10301084/00000961</t>
  </si>
  <si>
    <t>/C/ INDEMNITES DU 12.08.2022 POLICE : 269823241</t>
  </si>
  <si>
    <t>Virement en euros du compte BE54 3101 0027 0097 (BIC: BBRUBEBB) de
DKV BELGIUM NV
LOKSUMSTRAAT 25 BE 1000        BRUSSEL
Réf.donneur d'ordre 2022224269823241X000000000000002 Réf.banque donneuse d'ordre OVI/D/0701/10301084/00000962</t>
  </si>
  <si>
    <t>Achat par carte de débit AXA - Bancontact - le 17-08-2022 à 11:32
chez C&amp;A 327 PHILIPPEVILLE - PHILIPPEVILLE avec carte numéro 7506593903010027</t>
  </si>
  <si>
    <t>Achat par carte de débit AXA - Bancontact - le 17-08-2022 à 11:49
chez CRF MKT WALCOUR - WALCOURT avec carte numéro 7506593903010027</t>
  </si>
  <si>
    <t>4272 DATS 24 Thuin</t>
  </si>
  <si>
    <t>Achat par carte de débit AXA - Bancontact - le 17-08-2022 à 16:41
chez 4272 DATS 24 Thuin - THUIN avec carte numéro 7506593903010027
37,74 litre normal sans plomb à 1,67 EUR</t>
  </si>
  <si>
    <t>Goorman</t>
  </si>
  <si>
    <t>Marcinelle</t>
  </si>
  <si>
    <t>Achat par carte de débit AXA - Maestro
de 120,00 EUR le 18-08-2022 à 15:26
(1 EUR = 1,000000 EUR et frais étrangers 0,00 EUR)
à Goorman                Marcinelle avec carte numéro 7506593903010027</t>
  </si>
  <si>
    <t>Achat par carte de débit AXA - Bancontact - le 19-08-2022 à 10:07
chez 7148 COLRUYT WALCOURT - CHASTRES avec carte numéro 7506593903010027</t>
  </si>
  <si>
    <t>Achat par carte de débit AXA - Bancontact - le 19-08-2022 à 10:50
chez MARCEL SCHAMP SA - MARCINELLES avec carte numéro 7506593903010027</t>
  </si>
  <si>
    <t>Achat par carte de débit AXA - Bancontact - le 19-08-2022 à 10:45
chez CRF MKT GERPINN - GERPINNES avec carte numéro 7506593903010027</t>
  </si>
  <si>
    <t>Achat par carte de débit AXA - Bancontact - le 19-08-2022 à 11:47
chez MAKRO LODELINSART WINK - LODELINSART avec carte numéro 7506593903010027</t>
  </si>
  <si>
    <t>foulards</t>
  </si>
  <si>
    <t>Virement instantané en euros du compte BE68 3600 8900 0334 (BIC: BBRUBEBBXXX) de
MME MARGUERITE JADIN
RUE CALLEWAERT 40 BE 6020        DAMPREMY
Réf.donneur d'ordre NOTPROVIDED Réf.banque donneuse d'ordre OVI/I/0113/U1He04wif7YTmWgvXY708838
Effectué le 19-08-2022 à 14:27</t>
  </si>
  <si>
    <t>Virement instantané en euros du compte BE68 3600 8900 0334 (BIC: BBRUBEBBXXX) de
MME MARGUERITE JADIN
RUE CALLEWAERT 40 BE 6020        DAMPREMY
Réf.donneur d'ordre NOTPROVIDED Réf.banque donneuse d'ordre OVI/I/0113/UbmQQUwoVt3Y14gJbq970872
Effectué le 19-08-2022 à 14:32</t>
  </si>
  <si>
    <t>2022 / 12</t>
  </si>
  <si>
    <t>Virement en euros vers le compte BE63 0689 4029 6708 (BIC: GKCCBEBB) de
laboratoires reunis
Réf.banque donneuse d'ordre E224842980
Effectué via Mobile (App AXA Banque pour smartphone) le 22-08-2022 à 13:40</t>
  </si>
  <si>
    <t>Virement en euros vers le compte BE63 0689 4029 6708 (BIC: GKCCBEBB) de
laboratoires reunis
Réf.banque donneuse d'ordre E224843060
Effectué via Mobile (App AXA Banque pour smartphone) le 22-08-2022 à 13:42</t>
  </si>
  <si>
    <t>/B/ PENSION 08/2022                NISS:54052905055 - PID:00351318055</t>
  </si>
  <si>
    <t>PREC:132,94                        PLUS D INFOS:WWW.MYPENSION.BE</t>
  </si>
  <si>
    <t>Virement en euros du compte BE44 0011 3066 5645 (BIC: GEBABEBB) de
S.F.P.
TOUR DU MIDI BE 1060 BRUXELLES
Réf.donneur d'ordre 54052905055 08/2022 00000351318055 Réf.banque donneuse d'ordre 8322234BZVNH5SCT</t>
  </si>
  <si>
    <t>Achat par carte de débit AXA - Bancontact - le 24-08-2022 à 15:42
chez TRAFIC GRP GERPINNES - GERPINNES avec carte numéro 7506593903010027</t>
  </si>
  <si>
    <t>Achat par carte de débit AXA - Bancontact - le 24-08-2022 à 15:57
chez DI 4144 BULTIA - GERPINNES avec carte numéro 7506593903010027</t>
  </si>
  <si>
    <t>Achat par carte de débit AXA - Bancontact - le 24-08-2022 à 16:37
chez CRF MKT WALCOUR - WALCOURT avec carte numéro 7506593903010027</t>
  </si>
  <si>
    <t>Virement en euros vers le compte BE62 3751 0425 3861 (BIC: BBRUBEBB) de
asendia press edigroup sa
Place du champ de mars BE 1050 bruxelles
Réf.banque donneuse d'ordre E224985118
Effectué via Mobile (App AXA Banque pour smartphone) le 24-08-2022 à 23:14</t>
  </si>
  <si>
    <t>Achat par carte de débit AXA - Bancontact - le 25-08-2022 à 15:37
chez CRF MKT WALCOUR - WALCOURT avec carte numéro 7506593903010027</t>
  </si>
  <si>
    <t>90 - 2251097843 - Avantage-MC - GRIMARD - FRANCOISE,</t>
  </si>
  <si>
    <t>Virement en euros du compte BE34 7765 9554 0590 (BIC: GKCCBEBB) de
MUTUALITE CHRETIENNE
CHAUSSEE DE HAECHT     579 BE 1030  BRUXELLES
Réf.donneur d'ordre 50874369 Réf.banque donneuse d'ordre 0801H8P031575</t>
  </si>
  <si>
    <t>BE51732062236362</t>
  </si>
  <si>
    <t>ferme demaugretout</t>
  </si>
  <si>
    <t>Fleurs</t>
  </si>
  <si>
    <t>Virement en euros vers le compte BE51 7320 6223 6362 (BIC: CREGBEBB) de
ferme demaugretout
Réf.banque donneuse d'ordre E225051931
Effectué via Mobile (App AXA Banque pour smartphone) le 26-08-2022 à 10:47</t>
  </si>
  <si>
    <t>Achat par carte de débit AXA - Bancontact - le 26-08-2022 à 10:22
chez 7148 COLRUYT WALCOURT - CHASTRES avec carte numéro 7506593903010027</t>
  </si>
  <si>
    <t>Achat par carte de débit AXA - Maestro
de 1,60 EUR le 26-08-2022 à 14:43
(1 EUR = 1,000000 EUR et frais étrangers 0,00 EUR)
à RIVE GAUCHE            ANTWERPEN avec carte numéro 7506593903010027</t>
  </si>
  <si>
    <t>/C/ 80 PREST SOINS DE SANTE     17/05/22 TARIF OFFICIEL      24,00 EUR</t>
  </si>
  <si>
    <t>540529 050 55 541281250822/007</t>
  </si>
  <si>
    <t>Virement en euros du compte BE60 7965 5030 0970 (BIC: GKCCBEBB) de
MUTUALITE CHRETIENNE
CHAUSSEE DE HAECHT     579 BE 1030  BRUXELLES
Réf.donneur d'ordre 20220825002456000-27275412812508007 Réf.banque donneuse d'ordre 0801J8Q034778</t>
  </si>
  <si>
    <t>/C/ 80 PREST SOINS DE SANTE     28/06/22 TARIF OFFICIEL      24,80 EUR</t>
  </si>
  <si>
    <t>Virement en euros du compte BE60 7965 5030 0970 (BIC: GKCCBEBB) de
MUTUALITE CHRETIENNE
CHAUSSEE DE HAECHT     579 BE 1030  BRUXELLES
Réf.donneur d'ordre 20220825002456000-27285412812508007 Réf.banque donneuse d'ordre 0801J8Q034779</t>
  </si>
  <si>
    <t>/C/ 80 PREST SOINS DE SANTE     02/08/22 TARIF OFFICIEL      24,80 EUR</t>
  </si>
  <si>
    <t>Virement en euros du compte BE60 7965 5030 0970 (BIC: GKCCBEBB) de
MUTUALITE CHRETIENNE
CHAUSSEE DE HAECHT     579 BE 1030  BRUXELLES
Réf.donneur d'ordre 20220825002456000-27295412812508007 Réf.banque donneuse d'ordre 0801J8Q034780</t>
  </si>
  <si>
    <t>Achat par carte de débit AXA - Bancontact - le 29-08-2022 à 15:52
chez TRAFIC GRP GERPINNES - GERPINNES avec carte numéro 7506593903010027</t>
  </si>
  <si>
    <t>Achat par carte de débit AXA - Bancontact - le 29-08-2022 à 16:06
chez DI 4144 BULTIA - GERPINNES avec carte numéro 7506593903010027</t>
  </si>
  <si>
    <t>Achat par carte de débit AXA - Bancontact - le 29-08-2022 à 16:11
chez VERITAS 221 GERPINNES - GERPIENNES avec carte numéro 7506593903010027</t>
  </si>
  <si>
    <t>Achat par carte de débit AXA - Bancontact - le 29-08-2022 à 16:35
chez CLUB 146 BULTIA - GERPINNES avec carte numéro 7506593903010027</t>
  </si>
  <si>
    <t>Achat par carte de débit AXA - Bancontact - le 30-08-2022 à 15:34
chez CHU DINANT GODINNE STE - GODINNE avec carte numéro 7506593903010027</t>
  </si>
  <si>
    <t>Achat par carte de débit AXA - Bancontact - le 31-08-2022 à 15:06
chez DECATHLON 207 CHATELIN - CHATELINEAU avec carte numéro 7506593903010027</t>
  </si>
  <si>
    <t>PRONTI 393 COUILLET</t>
  </si>
  <si>
    <t>Achat par carte de débit AXA - Bancontact - le 31-08-2022 à 15:55
chez PRONTI 393 COUILLET - COUILLET avec carte numéro 7506593903010027</t>
  </si>
  <si>
    <t>Achat par carte de débit AXA - Maestro
de 3,10 EUR le 30-06-2022 à 10:50
(1 EUR = 1,000000 EUR et frais étrangers 0,00 EUR)
à SAVEURS ARTISANALES    CHARLEROI avec carte numéro 7506593905030507</t>
  </si>
  <si>
    <t>Achat par carte de débit AXA - Bancontact - le 01-07-2022 à 10:31
chez LIBRAIRIE AU PASSE TEM - Philippeville avec carte numéro 7506593905030507</t>
  </si>
  <si>
    <t>Achat par carte de débit AXA - Bancontact - le 03-07-2022 à 07:52
chez HUYLENBROECK SERGE M. - WALCOURT avec carte numéro 7506593905030507</t>
  </si>
  <si>
    <t>BE67091000733387</t>
  </si>
  <si>
    <t>Compte de Contrat 000004871570</t>
  </si>
  <si>
    <t>Domiciliation européenne récurrente (Core) pour
VOO
Identification du créancier: BE67TEC0465607720
Référence du mandat: 3000000770265</t>
  </si>
  <si>
    <t>SumUp  *HirschCa</t>
  </si>
  <si>
    <t>Achat par carte de débit AXA - Maestro
de 6,90 EUR le 03-07-2022 à 13:07
(1 EUR = 1,000000 EUR et frais étrangers 0,00 EUR)
à SumUp  *HirschCafe     Monschau avec carte numéro 7506593905030507</t>
  </si>
  <si>
    <t>Achat par carte de débit AXA - Maestro
de 15,35 EUR le 03-07-2022 à 12:36
(1 EUR = 1,000000 EUR et frais étrangers 0,00 EUR)
à SumUp  *HirschCafe     Monschau avec carte numéro 7506593905030507</t>
  </si>
  <si>
    <t>WESERTALSPERRE</t>
  </si>
  <si>
    <t>Achat par carte de débit AXA - Maestro
de 50,30 EUR le 04-07-2022 à 15:46
(1 EUR = 1,000000 EUR et frais étrangers 0,00 EUR)
à WESERTALSPERRE         EUPEN avec carte numéro 7506593905030507</t>
  </si>
  <si>
    <t>SPARKASSE AACHEN</t>
  </si>
  <si>
    <t>MONSCHAU</t>
  </si>
  <si>
    <t>Retrait d'espèces par carte de débit AXA - Maestro
de 185,00 EUR le 04-07-2022 à 11:07
(1 EUR = 1,000000 EUR et frais étrangers 0,00 EUR)
à SPARKASSE AACHEN       MONSCHAU avec carte numéro 7506593905030507</t>
  </si>
  <si>
    <t>Virement en euros vers le compte BE50 1043 5848 9718 (BIC: NICABEBB) de
MOBILESEM 2
Réf.banque donneuse d'ordre E222381390
Effectué via Homebanking le 07-07-2022 à 10:43</t>
  </si>
  <si>
    <t>Achat par carte de débit AXA - Bancontact - le 07-07-2022 à 11:31
chez 7148 COLRUYT WALCOURT - CHASTRES avec carte numéro 7506593905030507</t>
  </si>
  <si>
    <t>491228 091 85 - Cotisations du 01/07/2022 au 30/09/2022</t>
  </si>
  <si>
    <t>Domiciliation européenne récurrente (Core) pour
MUTUALITE CHRETIENNE
Identification du créancier: BE08002050D000404
Référence du mandat: 134MUTD491228095M80001</t>
  </si>
  <si>
    <t>Diamont Bar</t>
  </si>
  <si>
    <t>Dinant</t>
  </si>
  <si>
    <t>Achat par carte de débit AXA - Bancontact - le 10-07-2022 à 14:09
chez Diamont Bar - Dinant avec carte numéro 7506593905030507</t>
  </si>
  <si>
    <t>Achat par carte de débit AXA - Maestro
de 6,80 EUR le 08-07-2022 à 12:54
(1 EUR = 1,000000 EUR et frais étrangers 0,00 EUR)
à ABBAYE DE MAREDSOUS    DENEE avec carte numéro 7506593905030507</t>
  </si>
  <si>
    <t>BE19679200209212</t>
  </si>
  <si>
    <t>Payback-TVA</t>
  </si>
  <si>
    <t>602656/PAB REMBOURSEMENT-TVA</t>
  </si>
  <si>
    <t>Virement en euros du compte BE19 6792 0020 9212 (BIC: PCHQBEBB) de
Payback-TVA
BOULEVARD ROI ALBERT II,33 B22/788 BE 1030 BRUXELLES
Réf.donneur d'ordre PAYBACK619709 Réf.banque donneuse d'ordre C2G06XM01L001070</t>
  </si>
  <si>
    <t>Paiement defraiement chauffeur juin 2022 LC</t>
  </si>
  <si>
    <t>Virement en euros du compte BE39 1030 3158 8019 (BIC: NICABEBB) de
MOBIL ESEM
Rue du Moulin,181 BE 5600 PHILIPPEVILLE
Réf.banque donneuse d'ordre C2G11PGNH939QZLZ</t>
  </si>
  <si>
    <t>Achat par carte de débit AXA - Bancontact - le 12-07-2022 à 10:59
chez AVEVE CHASTRES - CASTILLON avec carte numéro 7506593905030507</t>
  </si>
  <si>
    <t>Achat par carte de débit AXA - Bancontact - le 12-07-2022 à 15:09
chez PARKING BEFFROI 1918 - NAMUR avec carte numéro 7506593905030507</t>
  </si>
  <si>
    <t>Achat par carte de débit AXA - Bancontact - le 12-07-2022 à 16:12
chez Q8 106243 WALCOURT - WALCOURT avec carte numéro 7506593905030507
52,05 litre diesel à 1,93 EUR</t>
  </si>
  <si>
    <t>BE28363108123920</t>
  </si>
  <si>
    <t>M ETIENNE GOBLET</t>
  </si>
  <si>
    <t>REMBOURSEMENT AVANCE MANDATAIRE CHRISTIAN GOBLET     ACCORD HERITIERS</t>
  </si>
  <si>
    <t>Virement en euros du compte BE28 3631 0812 3920 (BIC: BBRUBEBB) de
M ETIENNE GOBLET
CH DE LOUVAIN 316 BE 5004        BOUGE
Réf.banque donneuse d'ordre OVI/N/0202/350623000800620220712000</t>
  </si>
  <si>
    <t>DIAMOND LOUNGE B</t>
  </si>
  <si>
    <t>Achat par carte de débit AXA - Bancontact - le 13-07-2022 à 07:59
chez DIAMOND LOUNGE B - ZAVENTEM avec carte numéro 7506593905030507</t>
  </si>
  <si>
    <t>PARKING FP 1</t>
  </si>
  <si>
    <t>Achat par carte de débit AXA - Bancontact - le 13-07-2022 à 08:17
chez PARKING FP 1 - ZAVENTEM avec carte numéro 7506593905030507</t>
  </si>
  <si>
    <t>VILLE DE WALCOURT POPU</t>
  </si>
  <si>
    <t>Achat par carte de débit AXA - Bancontact - le 15-07-2022 à 10:28
chez VILLE DE WALCOURT POPU - WALCOURT avec carte numéro 7506593905030507</t>
  </si>
  <si>
    <t>Retrait d'espèces par carte de débit AXA - Bancontact - le 15-07-2022 à 15:06
chez NALINNES-BULTIA - NALINNES avec carte numéro 7506593905030507</t>
  </si>
  <si>
    <t>Achat par carte de débit AXA - Bancontact - le 17-07-2022 à 14:18
chez La Caleche - Durbuy avec carte numéro 7506593905030507</t>
  </si>
  <si>
    <t>BE08552307050013</t>
  </si>
  <si>
    <t>OCTA+ ENERGIE S A</t>
  </si>
  <si>
    <t>FACTURE No 17731733</t>
  </si>
  <si>
    <t>Domiciliation européenne récurrente (Core) pour
OCTA+ ENERGIE S A
Identification du créancier: BE91ZZZ0401934742
Référence du mandat: BECI74812E20200716</t>
  </si>
  <si>
    <t>VANDEPUTTE IGNACE M.</t>
  </si>
  <si>
    <t>Florennes</t>
  </si>
  <si>
    <t>Achat par carte de débit AXA - Bancontact - le 19-07-2022 à 09:59
chez VANDEPUTTE IGNACE M. - Florennes avec carte numéro 7506593905030507</t>
  </si>
  <si>
    <t>Virement en euros vers le compte BE36 0970 0965 9681 (BIC: GKCCBEBB) de
INASEP
RUE DES VIAUX 1 B BE 5100 NANINNE
Réf.banque donneuse d'ordre E223053668
Effectué via Homebanking le 19-07-2022 à 14:29</t>
  </si>
  <si>
    <t>Achat par carte de débit AXA - Bancontact - le 20-07-2022 à 09:09
chez PHARMACIE DE GROOTE SP - Walcourt avec carte numéro 7506593905030507</t>
  </si>
  <si>
    <t>/B/ PENSION 07/2022                NISS:49122809185 - PID:00346502434</t>
  </si>
  <si>
    <t>AMI:63,07 SOLID:35,53 PREC:151,99  PLUS D INFOS:WWW.MYPENSION.BE</t>
  </si>
  <si>
    <t>Virement en euros du compte BE44 0011 3066 5645 (BIC: GEBABEBB) de
S.F.P.
TOUR DU MIDI BE 1060 BRUXELLES
Réf.donneur d'ordre 49122809185 07/2022 00000346502434 Réf.banque donneuse d'ordre 6722199CHO45XSCT</t>
  </si>
  <si>
    <t>Achat par carte de débit AXA - Bancontact - le 20-07-2022 à 09:36
chez 7148 COLRUYT WALCOURT - CHASTRES avec carte numéro 7506593905030507</t>
  </si>
  <si>
    <t>BE37340915640228</t>
  </si>
  <si>
    <t>ING BELGIE NV</t>
  </si>
  <si>
    <t>SUCCESSION DE M ETIENNE GOBLET FERMETURE DU COMPTE BE70 3635 2489 4625</t>
  </si>
  <si>
    <t>Virement en euros du compte BE37 3409 1564 0228 (BIC: BBRUBEBB) de
ING BELGIE NV
MARNIXLAAN 24 BE 1000 BRUSSEL
Réf.banque donneuse d'ordre OVI/N/0301/3402057071030620220720</t>
  </si>
  <si>
    <t>SUCCESSION DE M ETIENNE GOBLET FERMETURE DU COMPTE BE28 3631 0812 3920</t>
  </si>
  <si>
    <t>Virement en euros du compte BE37 3409 1564 0228 (BIC: BBRUBEBB) de
ING BELGIE NV
MARNIXLAAN 24 BE 1000 BRUSSEL
Réf.banque donneuse d'ordre OVI/N/0301/3402057071026120220720</t>
  </si>
  <si>
    <t>SUCCESSION DE M ETIENNE GOBLET FERMETURE DU COMPTE BE93 3631 2007 9067</t>
  </si>
  <si>
    <t>Virement en euros du compte BE37 3409 1564 0228 (BIC: BBRUBEBB) de
ING BELGIE NV
MARNIXLAAN 24 BE 1000 BRUSSEL
Réf.banque donneuse d'ordre OVI/N/0301/3402057071026820220720</t>
  </si>
  <si>
    <t>C17781166</t>
  </si>
  <si>
    <t>Virement en euros du compte BE57 2100 1611 0035 (BIC: GEBABEBB) de
OCTA+ Energie n.v.
Gen. Baron Empainlaan 21 BE 1150 BRUSSEL
Réf.donneur d'ordre 726122-13427 Réf.banque donneuse d'ordre 2522201CS8VEVSCT</t>
  </si>
  <si>
    <t>Achat par carte de débit AXA - Bancontact - le 21-07-2022 à 15:54
chez TELEPHERIQUE DE LA CIT - NAMUR avec carte numéro 7506593905030507</t>
  </si>
  <si>
    <t>Achat par carte de débit AXA - Bancontact - le 21-07-2022 à 16:49
chez Au Sucr  et Sale - NAMUR avec carte numéro 7506593905030507</t>
  </si>
  <si>
    <t>Achat par carte de débit AXA - Maestro
de 12,80 EUR le 20-07-2022 à 12:33
(1 EUR = 1,000000 EUR et frais étrangers 0,00 EUR)
à ABBAYE DE MAREDSOUS    DENEE avec carte numéro 7506593905030507</t>
  </si>
  <si>
    <t>Achat par carte de débit AXA - Bancontact - le 22-07-2022 à 10:14
chez MAKRO LODELINSART WINK - LODELINSART avec carte numéro 7506593905030507</t>
  </si>
  <si>
    <t>Achat par carte de débit AXA - Bancontact - le 22-07-2022 à 10:56
chez DECATHLON CHARLEROI - CHARLEROI avec carte numéro 7506593905030507</t>
  </si>
  <si>
    <t>Achat par carte de débit AXA - Bancontact - le 22-07-2022 à 11:17
chez DI 4144 BULTIA - GERPINNES avec carte numéro 7506593905030507</t>
  </si>
  <si>
    <t>ALL WAYS SA</t>
  </si>
  <si>
    <t>63930/2432/17090</t>
  </si>
  <si>
    <t>Virement en euros du compte BE63 7330 5512 2908 (BIC: KREDBEBB) de
ALL WAYS SA
RUE DE LA MONTAGNE   17 BE 1000    BRUXELLES
Réf.donneur d'ordre 202207220949101556ISABEL Réf.banque donneuse d'ordre 220722WMUP001140</t>
  </si>
  <si>
    <t>Achat par carte de débit AXA - Bancontact - le 23-07-2022 à 11:52
chez HUBO PHILIPPEVILLE - PHILIPPEVILLE avec carte numéro 7506593905030507</t>
  </si>
  <si>
    <t>LE RELAIS DE CERFONTAI</t>
  </si>
  <si>
    <t>Achat par carte de débit AXA - Bancontact - le 24-07-2022 à 14:17
chez LE RELAIS DE CERFONTAI - CERFONTAINE avec carte numéro 7506593905030507</t>
  </si>
  <si>
    <t>Achat par carte de débit AXA - Maestro
de 3,30 EUR le 23-07-2022 à 11:01
(1 EUR = 1,000000 EUR et frais étrangers 0,00 EUR)
à Librairie DES Halles   Philippeville avec carte numéro 7506593905030507</t>
  </si>
  <si>
    <t>Achat par carte de débit AXA - Bancontact - le 25-07-2022 à 10:01
chez MARCEL SCHAMP SA - MARCINELLES avec carte numéro 7506593905030507</t>
  </si>
  <si>
    <t>Achat par carte de débit AXA - Bancontact - le 25-07-2022 à 10:18
chez CLUB 146 BULTIA - GERPINNES avec carte numéro 7506593905030507</t>
  </si>
  <si>
    <t>Achat par carte de débit AXA - Bancontact - le 25-07-2022 à 10:35
chez Brunardi - Berpinnes avec carte numéro 7506593905030507</t>
  </si>
  <si>
    <t>SUCCESSION DE M ETIENNE GOBLET FERMETURE DU COMPTE BE93 3632 0061 8167</t>
  </si>
  <si>
    <t>Virement en euros du compte BE37 3409 1564 0228 (BIC: BBRUBEBB) de
ING BELGIE NV
MARNIXLAAN 24 BE 1000 BRUSSEL
Réf.banque donneuse d'ordre OVI/N/0301/3402557071021320220725</t>
  </si>
  <si>
    <t>Achat par carte de débit AXA - Bancontact - le 26-07-2022 à 09:58
chez HUBO PHILIPPEVILLE - PHILIPPEVILLE avec carte numéro 7506593905030507</t>
  </si>
  <si>
    <t>Achat par carte de débit AXA - Bancontact - le 26-07-2022 à 16:54
chez PATHE - CHARLEROI avec carte numéro 7506593905030507</t>
  </si>
  <si>
    <t>Achat par carte de débit AXA - Bancontact - le 26-07-2022 à 17:03
chez REPAIR VILLE 2 - CHARLEROI avec carte numéro 7506593905030507</t>
  </si>
  <si>
    <t>Achat par carte de débit AXA - Bancontact - le 26-07-2022 à 17:12
chez PATHE - CHARLEROI avec carte numéro 7506593905030507</t>
  </si>
  <si>
    <t>Transfert vers epargne</t>
  </si>
  <si>
    <t>Virement en euros vers le compte BE51 7555 2890 3162 (BIC: AXABBE22) de
Goblet Christian
Effectué via Homebanking le 27-07-2022 à 11:56</t>
  </si>
  <si>
    <t>Achat par carte de débit AXA - Bancontact - le 27-07-2022 à 15:45
chez Q8 106243 WALCOURT - WALCOURT avec carte numéro 7506593905030507
60,80 litre diesel à 1,87 EUR</t>
  </si>
  <si>
    <t>Achat par carte de débit AXA - Bancontact - le 28-07-2022 à 11:17
chez HUBO PHILIPPEVILLE - PHILIPPEVILLE avec carte numéro 7506593905030507</t>
  </si>
  <si>
    <t>Achat par carte de débit AXA - Bancontact - le 29-07-2022 à 13:02
chez REPAIR VILLE 2 - CHARLEROI avec carte numéro 7506593905030507</t>
  </si>
  <si>
    <t>Achat par carte de débit AXA - Bancontact - le 31-07-2022 à 08:26
chez HUYLENBROECK SERGE M. - WALCOURT avec carte numéro 7506593905030507</t>
  </si>
  <si>
    <t>2022 / 13</t>
  </si>
  <si>
    <t>BE38001582795072</t>
  </si>
  <si>
    <t>CONFINITY - OUTSPOT.EU</t>
  </si>
  <si>
    <t>Outspot Refund  95490379</t>
  </si>
  <si>
    <t>Virement en euros du compte BE38 0015 8279 5072 (BIC: GEBABEBB) de
CONFINITY - OUTSPOT.EU
Dorp 16 BE 9830 SINT-MARTENS-LATEM
Réf.donneur d'ordre OSC/1029499 Réf.banque donneuse d'ordre 7222213EILJ9TSCS</t>
  </si>
  <si>
    <t>C17787095</t>
  </si>
  <si>
    <t>Virement en euros du compte BE57 2100 1611 0035 (BIC: GEBABEBB) de
OCTA+ Energie s.a.
Gen. Baron Empainlaan 21 BE 1150 BRUSSEL
Réf.donneur d'ordre 726122-109 Réf.banque donneuse d'ordre 3522213ELYUN4SCT</t>
  </si>
  <si>
    <t>Achat par carte de débit AXA - Bancontact - le 02-08-2022 à 16:52
chez HUBO PHILIPPEVILLE - PHILIPPEVILLE avec carte numéro 7506593905030507</t>
  </si>
  <si>
    <t>BLACKCOFFEE VILL</t>
  </si>
  <si>
    <t>Achat par carte de débit AXA - Maestro
de 2,50 EUR le 03-08-2022 à 14:13
(1 EUR = 1,000000 EUR et frais étrangers 0,00 EUR)
à BLACKCOFFEE VILLE 2    CHARLEROI avec carte numéro 7506593905030507</t>
  </si>
  <si>
    <t>BE09061875132057</t>
  </si>
  <si>
    <t>SNAPS GISELE</t>
  </si>
  <si>
    <t>Mobilesem</t>
  </si>
  <si>
    <t>Virement instantané en euros du compte BE09 0618 7513 2057 (BIC: GKCCBEBBXXX) de
SNAPS GISELE
RUE REINE ASTRID         7 BE 5030  GEMBLOUX
Réf.donneur d'ordre NOTPROVIDED Réf.banque donneuse d'ordre 09054943851512022
Effectué le 05-08-2022 à 10:32</t>
  </si>
  <si>
    <t>Retrait d'espèces par carte de débit AXA - Bancontact - le 05-08-2022 à 11:00
chez NALINNES-BULTIA - NALINNES avec carte numéro 7506593905030507</t>
  </si>
  <si>
    <t>Achat par carte de débit AXA - Bancontact - le 05-08-2022 à 10:59
chez LECTURES ET LOIS - Ham-sur-He avec carte numéro 7506593905030507</t>
  </si>
  <si>
    <t>Achat par carte de débit AXA - Bancontact - le 05-08-2022 à 12:08
chez MR. BRICOLAGE WALCOURT - WALCOURT avec carte numéro 7506593905030507</t>
  </si>
  <si>
    <t>Achat par carte de débit AXA - Bancontact - le 05-08-2022 à 12:19
chez Q8 106243 WALCOURT - WALCOURT avec carte numéro 7506593905030507
30,22 litre diesel à 1,80 EUR</t>
  </si>
  <si>
    <t>Tokcel Solutions</t>
  </si>
  <si>
    <t>BRECHT</t>
  </si>
  <si>
    <t>Achat par carte de débit AXA - Bancontact - le 06-08-2022 à 10:22
chez Tokcel Solutions - BRECHT avec carte numéro 7506593905030507</t>
  </si>
  <si>
    <t>Fletcher Buunder</t>
  </si>
  <si>
    <t>WOLFHEZE</t>
  </si>
  <si>
    <t>Achat par carte de débit AXA - Maestro
de 7,35 EUR le 07-08-2022 à 18:55
(1 EUR = 1,000000 EUR et frais étrangers 0,00 EUR)
à Fletcher Buunderkamp   WOLFHEZE avec carte numéro 7506593905030507</t>
  </si>
  <si>
    <t>Achat par carte de débit AXA - Maestro
de 49,50 EUR le 07-08-2022 à 21:05
(1 EUR = 1,000000 EUR et frais étrangers 0,00 EUR)
à Fletcher Buunderkamp   WOLFHEZE avec carte numéro 7506593905030507</t>
  </si>
  <si>
    <t>Achat par carte de débit AXA - Maestro
de 19,75 EUR le 07-08-2022 à 13:06
(1 EUR = 1,000000 EUR et frais étrangers 0,00 EUR)
à CCV*IJS EN ZO          LATHUM avec carte numéro 7506593905030507</t>
  </si>
  <si>
    <t>Kassa binnen Koe</t>
  </si>
  <si>
    <t>AMMERZODEN</t>
  </si>
  <si>
    <t>Achat par carte de débit AXA - Maestro
de 9,75 EUR le 06-08-2022 à 15:22
(1 EUR = 1,000000 EUR et frais étrangers 0,00 EUR)
à Kassa binnen Koetshuis AMMERZODEN avec carte numéro 7506593905030507</t>
  </si>
  <si>
    <t>Achat par carte de débit AXA - Maestro
de 18,00 EUR le 06-08-2022 à 17:50
(1 EUR = 1,000000 EUR et frais étrangers 0,00 EUR)
à Fletcher Buunderkamp   WOLFHEZE avec carte numéro 7506593905030507</t>
  </si>
  <si>
    <t>Achat par carte de débit AXA - Maestro
de 13,35 EUR le 06-08-2022 à 21:19
(1 EUR = 1,000000 EUR et frais étrangers 0,00 EUR)
à Fletcher Buunderkamp   WOLFHEZE avec carte numéro 7506593905030507</t>
  </si>
  <si>
    <t>Hotel De Wereld</t>
  </si>
  <si>
    <t>WAGENINGEN</t>
  </si>
  <si>
    <t>Achat par carte de débit AXA - Maestro
de 34,65 EUR le 08-08-2022 à 15:19
(1 EUR = 1,000000 EUR et frais étrangers 0,00 EUR)
à Hotel De Wereld        WAGENINGEN avec carte numéro 7506593905030507</t>
  </si>
  <si>
    <t>CCV*Ristorante P</t>
  </si>
  <si>
    <t>ARNHEM</t>
  </si>
  <si>
    <t>Achat par carte de débit AXA - Maestro
de 78,65 EUR le 08-08-2022 à 20:50
(1 EUR = 1,000000 EUR et frais étrangers 0,00 EUR)
à CCV*Ristorante Pizzeri ARNHEM avec carte numéro 7506593905030507</t>
  </si>
  <si>
    <t>PG Musis</t>
  </si>
  <si>
    <t>Achat par carte de débit AXA - Maestro
de 1,50 EUR le 08-08-2022 à 21:00
(1 EUR = 1,000000 EUR et frais étrangers 0,00 EUR)
à PG Musis               ARNHEM avec carte numéro 7506593905030507</t>
  </si>
  <si>
    <t>De Beken</t>
  </si>
  <si>
    <t>Renkum</t>
  </si>
  <si>
    <t>Achat par carte de débit AXA - Maestro
de 5,50 EUR le 08-08-2022 à 17:02
(1 EUR = 1,000000 EUR et frais étrangers 0,00 EUR)
à De Beken               Renkum avec carte numéro 7506593905030507</t>
  </si>
  <si>
    <t>Le Beaulieu</t>
  </si>
  <si>
    <t>Nivelles</t>
  </si>
  <si>
    <t>Achat par carte de débit AXA - Bancontact - le 09-08-2022 à 19:37
chez Le Beaulieu - Nivelles avec carte numéro 7506593905030507</t>
  </si>
  <si>
    <t>Achat par carte de débit AXA - Maestro
de 5,90 EUR le 09-08-2022 à 12:15
(1 EUR = 1,000000 EUR et frais étrangers 0,00 EUR)
à Kassa binnen Koetshuis AMMERZODEN avec carte numéro 7506593905030507</t>
  </si>
  <si>
    <t>Silva Ducis</t>
  </si>
  <si>
    <t>'S-HERTOGE</t>
  </si>
  <si>
    <t>Achat par carte de débit AXA - Maestro
de 36,85 EUR le 09-08-2022 à 15:54
(1 EUR = 1,000000 EUR et frais étrangers 0,00 EUR)
à Silva Ducis            'S-HERTOGENBO avec carte numéro 7506593905030507</t>
  </si>
  <si>
    <t>SILENRIEUX</t>
  </si>
  <si>
    <t>Achat par carte de débit AXA - Bancontact - le 11-08-2022 à 08:52
chez CENTRE MEDICAL - SILENRIEUX avec carte numéro 7506593905030507</t>
  </si>
  <si>
    <t>Achat par carte de débit AXA - Bancontact - le 12-08-2022 à 15:36
chez 7148 COLRUYT WALCOURT - CHASTRES avec carte numéro 7506593905030507</t>
  </si>
  <si>
    <t>Achat par carte de débit AXA - Bancontact - le 12-08-2022 à 15:43
chez Q8 106243 WALCOURT - WALCOURT avec carte numéro 7506593905030507
60,35 litre diesel à 1,79 EUR</t>
  </si>
  <si>
    <t>Achat par carte de débit AXA - Bancontact - le 14-08-2022 à 07:57
chez HUYLENBROECK SERGE M. - WALCOURT avec carte numéro 7506593905030507</t>
  </si>
  <si>
    <t>Froidchape</t>
  </si>
  <si>
    <t>Achat par carte de débit AXA - Bancontact - le 14-08-2022 à 15:05
chez Robin s Cafe - Froidchape avec carte numéro 7506593905030507</t>
  </si>
  <si>
    <t>FACTURE No 17837899</t>
  </si>
  <si>
    <t>Achat par carte de débit AXA - Maestro
de 6,80 EUR le 12-08-2022 à 12:55
(1 EUR = 1,000000 EUR et frais étrangers 0,00 EUR)
à ABBAYE DE MAREDSOUS    DENEE avec carte numéro 7506593905030507</t>
  </si>
  <si>
    <t>LIBRAIRIE MAGRITTE</t>
  </si>
  <si>
    <t>Achat par carte de débit AXA - Bancontact - le 19-08-2022 à 10:03
chez LIBRAIRIE MAGRITTE - CHATELET avec carte numéro 7506593905030507</t>
  </si>
  <si>
    <t>Cafe Restaurant Notre</t>
  </si>
  <si>
    <t>Achat par carte de débit AXA - Bancontact - le 19-08-2022 à 10:49
chez Cafe Restaurant Notre - CHARLEROI avec carte numéro 7506593905030507</t>
  </si>
  <si>
    <t>Achat par carte de débit AXA - Bancontact - le 19-08-2022 à 14:14
chez 7148 COLRUYT WALCOURT - CHASTRES avec carte numéro 7506593905030507</t>
  </si>
  <si>
    <t>Achat par carte de débit AXA - Bancontact - le 19-08-2022 à 14:26
chez CRF MKT WALCOUR - WALCOURT avec carte numéro 7506593905030507</t>
  </si>
  <si>
    <t>Achat par carte de débit AXA - Bancontact - le 21-08-2022 à 08:15
chez HUYLENBROECK SERGE M. - WALCOURT avec carte numéro 7506593905030507</t>
  </si>
  <si>
    <t>Achat par carte de débit AXA - Bancontact - le 21-08-2022 à 09:36
chez CRF MKT WALCOUR - WALCOURT avec carte numéro 7506593905030507</t>
  </si>
  <si>
    <t>Achat par carte de débit AXA - Maestro
de 16,50 EUR le 20-08-2022 à 18:32
(1 EUR = 1,000000 EUR et frais étrangers 0,00 EUR)
à L'HEURE BLEUE          GERPINNES avec carte numéro 7506593905030507</t>
  </si>
  <si>
    <t>LE CERCLE</t>
  </si>
  <si>
    <t>Marche en Fam</t>
  </si>
  <si>
    <t>Achat par carte de débit AXA - Bancontact - le 22-08-2022 à 10:42
chez LE CERCLE - Marche en Fam avec carte numéro 7506593905030507</t>
  </si>
  <si>
    <t>Achat par carte de débit AXA - Bancontact - le 22-08-2022 à 19:06
chez Q8 106243 WALCOURT - WALCOURT avec carte numéro 7506593905030507
33,21 litre diesel à 1,83 EUR</t>
  </si>
  <si>
    <t>Cote Cour</t>
  </si>
  <si>
    <t>Achat par carte de débit AXA - Maestro
de 28,50 EUR le 22-08-2022 à 13:30
(1 EUR = 1,000000 EUR et frais étrangers 0,00 EUR)
à Cote Cour              Durbuy avec carte numéro 7506593905030507</t>
  </si>
  <si>
    <t>/B/ PENSION 08/2022                NISS:49122809185 - PID:00351317992</t>
  </si>
  <si>
    <t>AMI:64,33 SOLID:36,24 PREC:171,25  PLUS D INFOS:WWW.MYPENSION.BE</t>
  </si>
  <si>
    <t>Virement en euros du compte BE44 0011 3066 5645 (BIC: GEBABEBB) de
S.F.P.
TOUR DU MIDI BE 1060 BRUXELLES
Réf.donneur d'ordre 49122809185 08/2022 00000351317992 Réf.banque donneuse d'ordre 6822234BZS4AESCT</t>
  </si>
  <si>
    <t>Achat par carte de débit AXA - Bancontact - le 24-08-2022 à 15:07
chez HUBO PHILIPPEVILLE - PHILIPPEVILLE avec carte numéro 7506593905030507</t>
  </si>
  <si>
    <t>Achat par carte de débit AXA - Bancontact - le 25-08-2022 à 12:34
chez WALERI - BLACKSTAR FUS - ERPION avec carte numéro 7506593905030507</t>
  </si>
  <si>
    <t>Achat par carte de débit AXA - Bancontact - le 25-08-2022 à 12:37
chez WALERI - BLACKSTAR FUS - ERPION avec carte numéro 7506593905030507</t>
  </si>
  <si>
    <t>Achat par carte de débit AXA - Bancontact - le 25-08-2022 à 15:37
chez MR. BRICOLAGE WALCOURT - WALCOURT avec carte numéro 7506593905030507</t>
  </si>
  <si>
    <t>Achat par carte de débit AXA - Bancontact - le 25-08-2022 à 16:05
chez MARCEL SCHAMP MARCINEL - MARCINELLES avec carte numéro 7506593905030507</t>
  </si>
  <si>
    <t>CRELAN CASH-MORE</t>
  </si>
  <si>
    <t>/PRY</t>
  </si>
  <si>
    <t>Retrait d'espèces par carte de débit AXA - Bancontact - le 25-08-2022 à 17:43
chez CRELAN CASH-MORE - /PRY avec carte numéro 7506593905030507</t>
  </si>
  <si>
    <t>2022 / 14</t>
  </si>
  <si>
    <t>90 - 2251097842 - Avantage-MC - GOBLET - CHRISTIAN,</t>
  </si>
  <si>
    <t>Virement en euros du compte BE34 7765 9554 0590 (BIC: GKCCBEBB) de
MUTUALITE CHRETIENNE
CHAUSSEE DE HAECHT     579 BE 1030  BRUXELLES
Réf.donneur d'ordre 50874589 Réf.banque donneuse d'ordre 0801H8P031795</t>
  </si>
  <si>
    <t>GOLF ENTERTAINME</t>
  </si>
  <si>
    <t>Achat par carte de débit AXA - Maestro
de 23,00 EUR le 25-08-2022 à 10:35
(1 EUR = 1,000000 EUR et frais étrangers 0,00 EUR)
à GOLF ENTERTAINMENT LLE FROIDCHAPELLE avec carte numéro 7506593905030507</t>
  </si>
  <si>
    <t>Achat par carte de débit AXA - Bancontact - le 26-08-2022 à 11:47
chez COLRUYT WALCOURT 7148 - WALCOURT avec carte numéro 7506593905030507</t>
  </si>
  <si>
    <t>Achat par carte de débit AXA - Bancontact - le 26-08-2022 à 14:37
chez MR. BRICOLAGE WALCOURT - WALCOURT avec carte numéro 7506593905030507</t>
  </si>
  <si>
    <t>Achat par carte de débit AXA - Bancontact - le 28-08-2022 à 08:17
chez HUYLENBROECK SERGE M. - WALCOURT avec carte numéro 7506593905030507</t>
  </si>
  <si>
    <t>BOULANGERIE PATISSERIE</t>
  </si>
  <si>
    <t>Achat par carte de débit AXA - Bancontact - le 28-08-2022 à 15:46
chez BOULANGERIE PATISSERIE - CINEY avec carte numéro 7506593905030507</t>
  </si>
  <si>
    <t>Selon rapport juillet/aout 2022</t>
  </si>
  <si>
    <t>Virement en euros vers le compte BE50 1043 5848 9718 (BIC: NICABEBB) de
MOBILESEM 2
Réf.banque donneuse d'ordre E225185314
Effectué via Homebanking le 29-08-2022 à 10:32</t>
  </si>
  <si>
    <t>Achat par carte de débit AXA - Bancontact - le 30-08-2022 à 11:11
chez DUMONT GLACIER - NAMUR avec carte numéro 7506593905030507</t>
  </si>
  <si>
    <t>Achat par carte de débit AXA - Bancontact - le 30-08-2022 à 15:31
chez 7148 COLRUYT WALCOURT - CHASTRES avec carte numéro 7506593905030507</t>
  </si>
  <si>
    <t>Achat par carte de débit AXA - Bancontact - le 31-08-2022 à 15:00
chez MAKRO LODELINSART WINK - LODELINSART avec carte numéro 7506593905030507</t>
  </si>
  <si>
    <t>Achat par carte de débit AXA - Bancontact - le 31-08-2022 à 15:24
chez DECATHLON CHARLEROI - CHARLEROI avec carte numéro 7506593905030507</t>
  </si>
  <si>
    <t>Succession Etienne</t>
  </si>
  <si>
    <t>Transfert Epargne</t>
  </si>
  <si>
    <t>2022-07/08</t>
  </si>
  <si>
    <t>Gain de ± 5.000 € d'Etienne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</si>
</sst>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/>
    <xf numFmtId="2" fontId="0" fillId="0" borderId="0" xfId="0" applyNumberForma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2" fontId="1" fillId="0" borderId="0" xfId="0" applyNumberFormat="1" applyFont="1"/>
    <xf numFmtId="2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5" fontId="1" fillId="0" borderId="3" xfId="0" applyNumberFormat="1" applyFont="1" applyBorder="1"/>
    <xf numFmtId="2" fontId="2" fillId="0" borderId="0" xfId="0" applyNumberFormat="1" applyFont="1"/>
    <xf numFmtId="2" fontId="2" fillId="0" borderId="0" xfId="0" quotePrefix="1" applyNumberFormat="1" applyFont="1"/>
    <xf numFmtId="0" fontId="3" fillId="0" borderId="0" xfId="0" applyFon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165" fontId="3" fillId="0" borderId="0" xfId="0" applyNumberFormat="1" applyFont="1"/>
    <xf numFmtId="14" fontId="0" fillId="0" borderId="0" xfId="0" applyNumberFormat="1" applyAlignment="1"/>
    <xf numFmtId="164" fontId="1" fillId="0" borderId="0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Alignment="1"/>
    <xf numFmtId="2" fontId="4" fillId="0" borderId="0" xfId="0" applyNumberFormat="1" applyFont="1" applyAlignment="1"/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Alignment="1"/>
    <xf numFmtId="164" fontId="0" fillId="0" borderId="0" xfId="0" applyNumberFormat="1" applyAlignment="1"/>
    <xf numFmtId="2" fontId="2" fillId="0" borderId="0" xfId="0" applyNumberFormat="1" applyFont="1" applyAlignment="1"/>
    <xf numFmtId="0" fontId="0" fillId="0" borderId="0" xfId="0" applyNumberFormat="1" applyAlignment="1"/>
    <xf numFmtId="0" fontId="0" fillId="0" borderId="0" xfId="0" quotePrefix="1" applyAlignment="1"/>
    <xf numFmtId="0" fontId="5" fillId="0" borderId="0" xfId="0" applyNumberFormat="1" applyFont="1" applyAlignment="1"/>
    <xf numFmtId="0" fontId="4" fillId="0" borderId="0" xfId="0" applyFont="1" applyAlignment="1">
      <alignment horizontal="center"/>
    </xf>
    <xf numFmtId="44" fontId="1" fillId="0" borderId="0" xfId="1" applyFont="1" applyAlignment="1">
      <alignment horizontal="center"/>
    </xf>
    <xf numFmtId="44" fontId="0" fillId="0" borderId="0" xfId="1" applyFont="1" applyAlignment="1"/>
    <xf numFmtId="44" fontId="0" fillId="0" borderId="0" xfId="1" applyFont="1"/>
    <xf numFmtId="44" fontId="1" fillId="0" borderId="0" xfId="1" applyFont="1" applyAlignment="1"/>
    <xf numFmtId="44" fontId="1" fillId="0" borderId="0" xfId="1" applyFont="1" applyBorder="1" applyAlignment="1">
      <alignment horizontal="center"/>
    </xf>
    <xf numFmtId="165" fontId="0" fillId="0" borderId="0" xfId="0" applyNumberFormat="1" applyAlignment="1"/>
    <xf numFmtId="165" fontId="1" fillId="0" borderId="0" xfId="0" applyNumberFormat="1" applyFont="1" applyAlignment="1"/>
    <xf numFmtId="165" fontId="1" fillId="0" borderId="0" xfId="1" applyNumberFormat="1" applyFont="1" applyAlignment="1">
      <alignment horizontal="center"/>
    </xf>
    <xf numFmtId="165" fontId="0" fillId="0" borderId="0" xfId="1" applyNumberFormat="1" applyFont="1" applyAlignment="1"/>
    <xf numFmtId="165" fontId="4" fillId="0" borderId="0" xfId="1" applyNumberFormat="1" applyFont="1" applyAlignment="1"/>
    <xf numFmtId="165" fontId="4" fillId="0" borderId="0" xfId="0" applyNumberFormat="1" applyFont="1"/>
    <xf numFmtId="165" fontId="5" fillId="0" borderId="0" xfId="1" applyNumberFormat="1" applyFont="1" applyAlignment="1"/>
    <xf numFmtId="165" fontId="1" fillId="0" borderId="0" xfId="1" applyNumberFormat="1" applyFont="1" applyAlignment="1"/>
    <xf numFmtId="165" fontId="1" fillId="0" borderId="0" xfId="1" applyNumberFormat="1" applyFont="1" applyBorder="1" applyAlignment="1">
      <alignment horizontal="center"/>
    </xf>
    <xf numFmtId="165" fontId="3" fillId="0" borderId="0" xfId="1" applyNumberFormat="1" applyFont="1" applyAlignment="1"/>
    <xf numFmtId="44" fontId="1" fillId="0" borderId="0" xfId="1" applyFont="1"/>
    <xf numFmtId="0" fontId="7" fillId="2" borderId="4" xfId="0" applyFont="1" applyFill="1" applyBorder="1" applyAlignment="1">
      <alignment horizontal="center"/>
    </xf>
    <xf numFmtId="0" fontId="3" fillId="0" borderId="0" xfId="0" applyFont="1" applyAlignment="1"/>
    <xf numFmtId="165" fontId="3" fillId="0" borderId="0" xfId="0" applyNumberFormat="1" applyFont="1" applyAlignment="1"/>
    <xf numFmtId="44" fontId="3" fillId="0" borderId="0" xfId="1" applyFont="1" applyAlignment="1"/>
    <xf numFmtId="44" fontId="8" fillId="0" borderId="0" xfId="1" applyFont="1" applyBorder="1" applyAlignment="1">
      <alignment horizontal="center"/>
    </xf>
    <xf numFmtId="44" fontId="8" fillId="0" borderId="0" xfId="1" applyFont="1" applyBorder="1" applyAlignment="1">
      <alignment horizontal="left"/>
    </xf>
    <xf numFmtId="165" fontId="3" fillId="0" borderId="0" xfId="0" quotePrefix="1" applyNumberFormat="1" applyFont="1" applyAlignment="1">
      <alignment horizontal="left"/>
    </xf>
    <xf numFmtId="165" fontId="3" fillId="0" borderId="0" xfId="0" quotePrefix="1" applyNumberFormat="1" applyFont="1" applyAlignment="1"/>
    <xf numFmtId="0" fontId="5" fillId="0" borderId="0" xfId="0" quotePrefix="1" applyFont="1" applyAlignment="1"/>
    <xf numFmtId="17" fontId="0" fillId="0" borderId="0" xfId="0" applyNumberFormat="1" applyAlignment="1"/>
    <xf numFmtId="165" fontId="4" fillId="0" borderId="0" xfId="0" applyNumberFormat="1" applyFont="1" applyAlignment="1"/>
    <xf numFmtId="165" fontId="5" fillId="0" borderId="0" xfId="0" applyNumberFormat="1" applyFont="1" applyAlignment="1"/>
    <xf numFmtId="44" fontId="4" fillId="0" borderId="0" xfId="1" applyFont="1" applyAlignment="1"/>
    <xf numFmtId="0" fontId="1" fillId="0" borderId="0" xfId="0" applyFont="1"/>
    <xf numFmtId="165" fontId="3" fillId="0" borderId="0" xfId="1" quotePrefix="1" applyNumberFormat="1" applyFont="1" applyAlignment="1"/>
    <xf numFmtId="0" fontId="0" fillId="0" borderId="0" xfId="0" applyAlignment="1">
      <alignment horizontal="left"/>
    </xf>
    <xf numFmtId="44" fontId="0" fillId="0" borderId="0" xfId="1" quotePrefix="1" applyFont="1" applyAlignment="1"/>
    <xf numFmtId="44" fontId="3" fillId="0" borderId="0" xfId="1" applyFont="1" applyAlignment="1">
      <alignment horizontal="left" wrapText="1"/>
    </xf>
    <xf numFmtId="44" fontId="1" fillId="0" borderId="0" xfId="1" applyFont="1" applyBorder="1" applyAlignment="1"/>
    <xf numFmtId="44" fontId="3" fillId="0" borderId="0" xfId="1" applyFont="1"/>
    <xf numFmtId="44" fontId="3" fillId="0" borderId="0" xfId="1" applyFont="1" applyAlignment="1">
      <alignment horizontal="left" vertical="top"/>
    </xf>
    <xf numFmtId="0" fontId="0" fillId="0" borderId="0" xfId="0" quotePrefix="1" applyNumberFormat="1"/>
    <xf numFmtId="0" fontId="0" fillId="0" borderId="0" xfId="0" applyNumberFormat="1"/>
    <xf numFmtId="49" fontId="0" fillId="0" borderId="0" xfId="0" quotePrefix="1" applyNumberFormat="1"/>
    <xf numFmtId="165" fontId="1" fillId="0" borderId="1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2" xfId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1" fillId="0" borderId="1" xfId="1" applyNumberFormat="1" applyFont="1" applyBorder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4" fontId="0" fillId="0" borderId="0" xfId="0" applyNumberFormat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\Downloads\Historique_BE21750659390503_01042022_30062022_202207070208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que_BE21750659390503_010"/>
    </sheetNames>
    <sheetDataSet>
      <sheetData sheetId="0">
        <row r="11">
          <cell r="A11" t="str">
            <v>2022 / 6</v>
          </cell>
          <cell r="B11">
            <v>44652</v>
          </cell>
          <cell r="F11" t="str">
            <v>Frais carte de crédit</v>
          </cell>
        </row>
        <row r="12">
          <cell r="A12" t="str">
            <v>2022 / 6</v>
          </cell>
          <cell r="B12">
            <v>44652</v>
          </cell>
          <cell r="C12">
            <v>-354</v>
          </cell>
          <cell r="F12" t="str">
            <v>Achat - Bancontact</v>
          </cell>
          <cell r="I12" t="str">
            <v>PNEU 2OOO SA</v>
          </cell>
          <cell r="J12" t="str">
            <v>NALINNES</v>
          </cell>
        </row>
        <row r="13">
          <cell r="A13" t="str">
            <v>2022 / 6</v>
          </cell>
          <cell r="B13">
            <v>44652</v>
          </cell>
          <cell r="F13" t="str">
            <v>Achat - Bancontact</v>
          </cell>
          <cell r="I13" t="str">
            <v>ROBIN S CAFE</v>
          </cell>
          <cell r="J13" t="str">
            <v>Ham-sur-He</v>
          </cell>
        </row>
        <row r="14">
          <cell r="A14" t="str">
            <v>2022 / 6</v>
          </cell>
          <cell r="B14">
            <v>44652</v>
          </cell>
          <cell r="F14" t="str">
            <v>Achat - Bancontact</v>
          </cell>
          <cell r="I14" t="str">
            <v>REPAIR VILLE 2</v>
          </cell>
          <cell r="J14" t="str">
            <v>CHARLEROI</v>
          </cell>
        </row>
        <row r="15">
          <cell r="A15" t="str">
            <v>2022 / 6</v>
          </cell>
          <cell r="B15">
            <v>44652</v>
          </cell>
          <cell r="F15" t="str">
            <v>Retrait d'espèces - BC</v>
          </cell>
          <cell r="I15" t="str">
            <v>NALINNES-BULTIA</v>
          </cell>
          <cell r="J15" t="str">
            <v>NALINNES</v>
          </cell>
        </row>
        <row r="16">
          <cell r="A16" t="str">
            <v>2022 / 6</v>
          </cell>
          <cell r="B16">
            <v>44652</v>
          </cell>
          <cell r="F16" t="str">
            <v>Tarification: ATM</v>
          </cell>
        </row>
        <row r="17">
          <cell r="A17" t="str">
            <v>2022 / 6</v>
          </cell>
          <cell r="B17">
            <v>44654</v>
          </cell>
          <cell r="F17" t="str">
            <v>Achat - Bancontact</v>
          </cell>
          <cell r="I17" t="str">
            <v>HUYLENBROECK SERGE M.</v>
          </cell>
          <cell r="J17" t="str">
            <v>WALCOURT</v>
          </cell>
        </row>
        <row r="18">
          <cell r="A18" t="str">
            <v>2022 / 6</v>
          </cell>
          <cell r="B18">
            <v>44654</v>
          </cell>
          <cell r="F18" t="str">
            <v>Achat - Maestro</v>
          </cell>
          <cell r="I18" t="str">
            <v>LE SAINT GERMAIN</v>
          </cell>
          <cell r="J18" t="str">
            <v>MONS</v>
          </cell>
        </row>
        <row r="19">
          <cell r="A19" t="str">
            <v>2022 / 6</v>
          </cell>
          <cell r="B19">
            <v>44657</v>
          </cell>
          <cell r="F19" t="str">
            <v>Achat - Bancontact</v>
          </cell>
          <cell r="I19" t="str">
            <v>Black Coffee</v>
          </cell>
          <cell r="J19" t="str">
            <v>Fontaine l</v>
          </cell>
        </row>
        <row r="20">
          <cell r="A20" t="str">
            <v>2022 / 6</v>
          </cell>
          <cell r="B20">
            <v>44658</v>
          </cell>
          <cell r="F20" t="str">
            <v>Achat - Bancontact</v>
          </cell>
          <cell r="I20" t="str">
            <v>7148 COLRUYT WALCOURT</v>
          </cell>
          <cell r="J20" t="str">
            <v>CHASTRES</v>
          </cell>
        </row>
        <row r="21">
          <cell r="A21" t="str">
            <v>2022 / 6</v>
          </cell>
          <cell r="B21">
            <v>44659</v>
          </cell>
          <cell r="F21" t="str">
            <v>Virement en euros au nom de</v>
          </cell>
        </row>
        <row r="22">
          <cell r="A22" t="str">
            <v>2022 / 6</v>
          </cell>
          <cell r="B22">
            <v>44659</v>
          </cell>
          <cell r="F22" t="str">
            <v>Achat - Bancontact</v>
          </cell>
          <cell r="I22" t="str">
            <v>MARCEL SCHAMP SA</v>
          </cell>
          <cell r="J22" t="str">
            <v>MARCINELLES</v>
          </cell>
        </row>
        <row r="23">
          <cell r="A23" t="str">
            <v>2022 / 6</v>
          </cell>
          <cell r="B23">
            <v>44659</v>
          </cell>
          <cell r="F23" t="str">
            <v>Achat - Bancontact</v>
          </cell>
          <cell r="I23" t="str">
            <v>MARKET WALCOURT</v>
          </cell>
          <cell r="J23" t="str">
            <v>WALCOURT</v>
          </cell>
        </row>
        <row r="24">
          <cell r="A24" t="str">
            <v>2022 / 6</v>
          </cell>
          <cell r="B24">
            <v>44660</v>
          </cell>
          <cell r="F24" t="str">
            <v>Virement en euros via Homeb.</v>
          </cell>
        </row>
        <row r="25">
          <cell r="A25" t="str">
            <v>2022 / 6</v>
          </cell>
          <cell r="B25">
            <v>44661</v>
          </cell>
          <cell r="F25" t="str">
            <v>Achat - Bancontact</v>
          </cell>
          <cell r="I25" t="str">
            <v>Chez Hermand l h</v>
          </cell>
          <cell r="J25" t="str">
            <v>Rochefort</v>
          </cell>
        </row>
        <row r="26">
          <cell r="A26" t="str">
            <v>2022 / 6</v>
          </cell>
          <cell r="B26">
            <v>44662</v>
          </cell>
          <cell r="F26" t="str">
            <v>Achat - Bancontact</v>
          </cell>
          <cell r="I26" t="str">
            <v>Q8 106243 WALCOURT</v>
          </cell>
          <cell r="J26" t="str">
            <v>WALCOURT</v>
          </cell>
        </row>
        <row r="27">
          <cell r="A27" t="str">
            <v>2022 / 6</v>
          </cell>
          <cell r="B27">
            <v>44663</v>
          </cell>
          <cell r="F27" t="str">
            <v>Virement en euros via Homeb.</v>
          </cell>
        </row>
        <row r="28">
          <cell r="A28" t="str">
            <v>2022 / 6</v>
          </cell>
          <cell r="B28">
            <v>44663</v>
          </cell>
          <cell r="F28" t="str">
            <v>Virement en euros via Homeb.</v>
          </cell>
        </row>
        <row r="29">
          <cell r="A29" t="str">
            <v>2022 / 6</v>
          </cell>
          <cell r="B29">
            <v>44663</v>
          </cell>
          <cell r="F29" t="str">
            <v>Virement en euros via Homeb.</v>
          </cell>
        </row>
        <row r="30">
          <cell r="A30" t="str">
            <v>2022 / 7</v>
          </cell>
          <cell r="B30">
            <v>44664</v>
          </cell>
          <cell r="C30">
            <v>-10</v>
          </cell>
          <cell r="F30" t="str">
            <v>Achat - Maestro</v>
          </cell>
          <cell r="I30" t="str">
            <v>COMMUNE DE LILLE</v>
          </cell>
          <cell r="J30" t="str">
            <v>LILLE</v>
          </cell>
        </row>
        <row r="31">
          <cell r="A31" t="str">
            <v>2022 / 7</v>
          </cell>
          <cell r="B31">
            <v>44664</v>
          </cell>
          <cell r="C31">
            <v>-15.9</v>
          </cell>
          <cell r="F31" t="str">
            <v>Achat - Maestro</v>
          </cell>
          <cell r="I31" t="str">
            <v>TRANSPOLE DAT ME</v>
          </cell>
          <cell r="J31" t="str">
            <v>MARCQ EN B</v>
          </cell>
        </row>
        <row r="32">
          <cell r="A32" t="str">
            <v>2022 / 7</v>
          </cell>
          <cell r="B32">
            <v>44664</v>
          </cell>
          <cell r="C32">
            <v>-42.5</v>
          </cell>
          <cell r="F32" t="str">
            <v>Achat - Maestro</v>
          </cell>
          <cell r="I32" t="str">
            <v>KIOSQUE A FRAICH</v>
          </cell>
          <cell r="J32" t="str">
            <v>LILLE</v>
          </cell>
        </row>
        <row r="33">
          <cell r="A33" t="str">
            <v>2022 / 7</v>
          </cell>
          <cell r="B33">
            <v>44664</v>
          </cell>
          <cell r="C33">
            <v>-110</v>
          </cell>
          <cell r="F33" t="str">
            <v>Achat - Maestro</v>
          </cell>
          <cell r="I33" t="str">
            <v>LA VILLA TSING</v>
          </cell>
          <cell r="J33" t="str">
            <v>LILLE</v>
          </cell>
        </row>
        <row r="34">
          <cell r="A34" t="str">
            <v>2022 / 7</v>
          </cell>
          <cell r="B34">
            <v>44666</v>
          </cell>
          <cell r="C34">
            <v>-29.61</v>
          </cell>
          <cell r="F34" t="str">
            <v>Achat - Bancontact</v>
          </cell>
          <cell r="I34" t="str">
            <v>7148 COLRUYT WALCOURT</v>
          </cell>
          <cell r="J34" t="str">
            <v>CHASTRES</v>
          </cell>
        </row>
        <row r="35">
          <cell r="A35" t="str">
            <v>2022 / 7</v>
          </cell>
          <cell r="B35">
            <v>44666</v>
          </cell>
          <cell r="F35" t="str">
            <v>Achat - Bancontact</v>
          </cell>
          <cell r="I35" t="str">
            <v>AU CHAI SPRL</v>
          </cell>
          <cell r="J35" t="str">
            <v>GERPINNES</v>
          </cell>
        </row>
        <row r="36">
          <cell r="A36" t="str">
            <v>2022 / 7</v>
          </cell>
          <cell r="B36">
            <v>44666</v>
          </cell>
          <cell r="F36" t="str">
            <v>Achat - Bancontact</v>
          </cell>
          <cell r="I36" t="str">
            <v>TRAFIC GRP GERPINNES</v>
          </cell>
          <cell r="J36" t="str">
            <v>GERPINNES</v>
          </cell>
        </row>
        <row r="37">
          <cell r="A37" t="str">
            <v>2022 / 7</v>
          </cell>
          <cell r="B37">
            <v>44666</v>
          </cell>
          <cell r="F37" t="str">
            <v>Achat - Bancontact</v>
          </cell>
          <cell r="I37" t="str">
            <v>Candy Bar</v>
          </cell>
          <cell r="J37" t="str">
            <v>Gilly</v>
          </cell>
        </row>
        <row r="38">
          <cell r="A38" t="str">
            <v>2022 / 7</v>
          </cell>
          <cell r="B38">
            <v>44666</v>
          </cell>
          <cell r="F38" t="str">
            <v>Achat - Bancontact</v>
          </cell>
          <cell r="I38" t="str">
            <v>MAKRO LODELINSART WINK</v>
          </cell>
          <cell r="J38" t="str">
            <v>LODELINSART</v>
          </cell>
        </row>
        <row r="39">
          <cell r="A39" t="str">
            <v>2022 / 7</v>
          </cell>
          <cell r="B39">
            <v>44666</v>
          </cell>
          <cell r="F39" t="str">
            <v>Retrait d'espèces - BC</v>
          </cell>
          <cell r="I39" t="str">
            <v>NALINNES-BULTIA</v>
          </cell>
          <cell r="J39" t="str">
            <v>NALINNES</v>
          </cell>
        </row>
        <row r="40">
          <cell r="A40" t="str">
            <v>2022 / 7</v>
          </cell>
          <cell r="B40">
            <v>44666</v>
          </cell>
          <cell r="F40" t="str">
            <v>Tarification: ATM</v>
          </cell>
        </row>
        <row r="41">
          <cell r="A41" t="str">
            <v>2022 / 7</v>
          </cell>
          <cell r="B41">
            <v>44666</v>
          </cell>
          <cell r="F41" t="str">
            <v>Achat - Bancontact</v>
          </cell>
          <cell r="I41" t="str">
            <v>MARKET WALCOURT</v>
          </cell>
          <cell r="J41" t="str">
            <v>WALCOURT</v>
          </cell>
        </row>
        <row r="42">
          <cell r="A42" t="str">
            <v>2022 / 7</v>
          </cell>
          <cell r="B42">
            <v>44667</v>
          </cell>
          <cell r="F42" t="str">
            <v>Achat - Bancontact</v>
          </cell>
          <cell r="I42" t="str">
            <v>ALDI 57 WALCOURT</v>
          </cell>
          <cell r="J42" t="str">
            <v>WALCOURT</v>
          </cell>
        </row>
        <row r="43">
          <cell r="A43" t="str">
            <v>2022 / 7</v>
          </cell>
          <cell r="B43">
            <v>44668</v>
          </cell>
          <cell r="F43" t="str">
            <v>Achat - Bancontact</v>
          </cell>
          <cell r="I43" t="str">
            <v>HUYLENBROECK SERGE M.</v>
          </cell>
          <cell r="J43" t="str">
            <v>WALCOURT</v>
          </cell>
        </row>
        <row r="44">
          <cell r="A44" t="str">
            <v>2022 / 7</v>
          </cell>
          <cell r="B44">
            <v>44665</v>
          </cell>
          <cell r="C44">
            <v>-8.5</v>
          </cell>
          <cell r="F44" t="str">
            <v>Achat - Maestro</v>
          </cell>
          <cell r="I44" t="str">
            <v>LE PETRUS</v>
          </cell>
          <cell r="J44" t="str">
            <v>TOURNAI</v>
          </cell>
        </row>
        <row r="45">
          <cell r="A45" t="str">
            <v>2022 / 7</v>
          </cell>
          <cell r="B45">
            <v>44664</v>
          </cell>
          <cell r="C45">
            <v>-27.5</v>
          </cell>
          <cell r="F45" t="str">
            <v>Achat - Maestro</v>
          </cell>
          <cell r="I45" t="str">
            <v>LE FURET DU N</v>
          </cell>
          <cell r="J45" t="str">
            <v>LILLE</v>
          </cell>
        </row>
        <row r="46">
          <cell r="A46" t="str">
            <v>2022 / 7</v>
          </cell>
          <cell r="B46">
            <v>44664</v>
          </cell>
          <cell r="C46">
            <v>-161.55000000000001</v>
          </cell>
          <cell r="F46" t="str">
            <v>Achat - Maestro</v>
          </cell>
          <cell r="I46" t="str">
            <v>HOTEL CHAGNOT</v>
          </cell>
          <cell r="J46" t="str">
            <v>LILLE</v>
          </cell>
        </row>
        <row r="47">
          <cell r="A47" t="str">
            <v>2022 / 7</v>
          </cell>
          <cell r="B47">
            <v>44665</v>
          </cell>
          <cell r="C47">
            <v>-8.5</v>
          </cell>
          <cell r="F47" t="str">
            <v>Achat - Maestro</v>
          </cell>
          <cell r="I47" t="str">
            <v>LE CAFE DU LAM</v>
          </cell>
          <cell r="J47" t="str">
            <v>VILLENEUVE</v>
          </cell>
        </row>
        <row r="48">
          <cell r="A48" t="str">
            <v>2022 / 7</v>
          </cell>
          <cell r="B48">
            <v>44665</v>
          </cell>
          <cell r="C48">
            <v>-36</v>
          </cell>
          <cell r="F48" t="str">
            <v>Achat - Maestro</v>
          </cell>
          <cell r="I48" t="str">
            <v>LE CAFE DU LAM</v>
          </cell>
          <cell r="J48" t="str">
            <v>VILLENEUVE</v>
          </cell>
        </row>
        <row r="49">
          <cell r="A49" t="str">
            <v>2022 / 7</v>
          </cell>
          <cell r="B49">
            <v>44665</v>
          </cell>
          <cell r="C49">
            <v>-15</v>
          </cell>
          <cell r="F49" t="str">
            <v>Achat - Maestro</v>
          </cell>
          <cell r="I49" t="str">
            <v>LAM-LILLE</v>
          </cell>
          <cell r="J49" t="str">
            <v>VILLENEUVE</v>
          </cell>
        </row>
        <row r="50">
          <cell r="A50" t="str">
            <v>2022 / 7</v>
          </cell>
          <cell r="B50">
            <v>44667</v>
          </cell>
          <cell r="C50">
            <v>-3.7</v>
          </cell>
          <cell r="F50" t="str">
            <v>Achat - Maestro</v>
          </cell>
          <cell r="I50" t="str">
            <v>Le Petit Parisie</v>
          </cell>
          <cell r="J50" t="str">
            <v>Charleroi</v>
          </cell>
        </row>
        <row r="51">
          <cell r="A51" t="str">
            <v>2022 / 7</v>
          </cell>
          <cell r="B51">
            <v>44666</v>
          </cell>
          <cell r="F51" t="str">
            <v>Achat - Maestro</v>
          </cell>
          <cell r="I51" t="str">
            <v>ARMAND THIERY</v>
          </cell>
          <cell r="J51" t="str">
            <v>CHARLEROY</v>
          </cell>
        </row>
        <row r="52">
          <cell r="A52" t="str">
            <v>2022 / 7</v>
          </cell>
          <cell r="B52">
            <v>44666</v>
          </cell>
          <cell r="F52" t="str">
            <v>Achat - Maestro</v>
          </cell>
          <cell r="I52" t="str">
            <v>RIVE GAUCHE</v>
          </cell>
          <cell r="J52" t="str">
            <v>ANTWERPEN</v>
          </cell>
        </row>
        <row r="53">
          <cell r="A53" t="str">
            <v>2022 / 7</v>
          </cell>
          <cell r="B53">
            <v>44671</v>
          </cell>
          <cell r="F53" t="str">
            <v>Domiciliation européenne</v>
          </cell>
        </row>
        <row r="54">
          <cell r="A54" t="str">
            <v>2022 / 7</v>
          </cell>
          <cell r="B54">
            <v>44673</v>
          </cell>
          <cell r="F54" t="str">
            <v>Virement en euros au nom de</v>
          </cell>
        </row>
        <row r="55">
          <cell r="A55" t="str">
            <v>2022 / 7</v>
          </cell>
          <cell r="B55">
            <v>44676</v>
          </cell>
          <cell r="F55" t="str">
            <v>Domiciliation européenne</v>
          </cell>
        </row>
        <row r="56">
          <cell r="A56" t="str">
            <v>2022 / 8</v>
          </cell>
          <cell r="B56">
            <v>44679</v>
          </cell>
          <cell r="F56" t="str">
            <v>Retrait d'espèces - BC</v>
          </cell>
          <cell r="I56" t="str">
            <v>110000_PHILIPPEV</v>
          </cell>
          <cell r="J56" t="str">
            <v>PHILIPPEVI</v>
          </cell>
        </row>
        <row r="57">
          <cell r="A57" t="str">
            <v>2022 / 8</v>
          </cell>
          <cell r="B57">
            <v>44679</v>
          </cell>
          <cell r="F57" t="str">
            <v>Tarification: ATM</v>
          </cell>
        </row>
        <row r="58">
          <cell r="A58" t="str">
            <v>2022 / 8</v>
          </cell>
          <cell r="B58">
            <v>44679</v>
          </cell>
          <cell r="F58" t="str">
            <v>Virement en euros via Homeb.</v>
          </cell>
        </row>
        <row r="59">
          <cell r="A59" t="str">
            <v>2022 / 8</v>
          </cell>
          <cell r="B59">
            <v>44679</v>
          </cell>
          <cell r="F59" t="str">
            <v>Achat - Bancontact</v>
          </cell>
          <cell r="I59" t="str">
            <v>MR. BRICOLAGE WALCOURT</v>
          </cell>
          <cell r="J59" t="str">
            <v>WALCOURT</v>
          </cell>
        </row>
        <row r="60">
          <cell r="A60" t="str">
            <v>2022 / 8</v>
          </cell>
          <cell r="B60">
            <v>44680</v>
          </cell>
          <cell r="F60" t="str">
            <v>Achat - Bancontact</v>
          </cell>
          <cell r="I60" t="str">
            <v>DECATHLON 207 CHATELIN</v>
          </cell>
          <cell r="J60" t="str">
            <v>CHATELINEAU</v>
          </cell>
        </row>
        <row r="61">
          <cell r="A61" t="str">
            <v>2022 / 8</v>
          </cell>
          <cell r="B61">
            <v>44680</v>
          </cell>
          <cell r="F61" t="str">
            <v>Achat - Bancontact</v>
          </cell>
          <cell r="I61" t="str">
            <v>LE PARADIS DU SOMMEIL</v>
          </cell>
          <cell r="J61" t="str">
            <v>Charleroi</v>
          </cell>
        </row>
        <row r="62">
          <cell r="A62" t="str">
            <v>2022 / 8</v>
          </cell>
          <cell r="B62">
            <v>44680</v>
          </cell>
          <cell r="F62" t="str">
            <v>Achat - Bancontact</v>
          </cell>
          <cell r="I62" t="str">
            <v>7148 COLRUYT WALCOURT</v>
          </cell>
          <cell r="J62" t="str">
            <v>CHASTRES</v>
          </cell>
        </row>
        <row r="63">
          <cell r="A63" t="str">
            <v>2022 / 8</v>
          </cell>
          <cell r="B63">
            <v>44681</v>
          </cell>
          <cell r="F63" t="str">
            <v>Achat - Bancontact</v>
          </cell>
          <cell r="I63" t="str">
            <v>HUYLENBROECK SERGE M.</v>
          </cell>
          <cell r="J63" t="str">
            <v>WALCOURT</v>
          </cell>
        </row>
        <row r="64">
          <cell r="A64" t="str">
            <v>2022 / 8</v>
          </cell>
          <cell r="B64">
            <v>44681</v>
          </cell>
          <cell r="F64" t="str">
            <v>Achat - Bancontact</v>
          </cell>
          <cell r="I64" t="str">
            <v>ALDI 57 WALCOURT</v>
          </cell>
          <cell r="J64" t="str">
            <v>WALCOURT</v>
          </cell>
        </row>
        <row r="65">
          <cell r="A65" t="str">
            <v>2022 / 8</v>
          </cell>
          <cell r="B65">
            <v>44683</v>
          </cell>
          <cell r="F65" t="str">
            <v>Domiciliation européenne</v>
          </cell>
        </row>
        <row r="66">
          <cell r="A66" t="str">
            <v>2022 / 8</v>
          </cell>
          <cell r="B66">
            <v>44683</v>
          </cell>
          <cell r="F66" t="str">
            <v>Frais carte de crédit</v>
          </cell>
        </row>
        <row r="67">
          <cell r="A67" t="str">
            <v>2022 / 8</v>
          </cell>
          <cell r="B67">
            <v>44683</v>
          </cell>
          <cell r="F67" t="str">
            <v>Achat - Bancontact</v>
          </cell>
          <cell r="I67" t="str">
            <v>Hotel 2G</v>
          </cell>
          <cell r="J67" t="str">
            <v>Saint-Hube</v>
          </cell>
        </row>
        <row r="68">
          <cell r="A68" t="str">
            <v>2022 / 8</v>
          </cell>
          <cell r="B68">
            <v>44683</v>
          </cell>
          <cell r="F68" t="str">
            <v>Achat - Bancontact</v>
          </cell>
          <cell r="I68" t="str">
            <v>PATISSERIE ARNOULD SPR</v>
          </cell>
          <cell r="J68" t="str">
            <v>SAINT-HUBERT</v>
          </cell>
        </row>
        <row r="69">
          <cell r="A69" t="str">
            <v>2022 / 8</v>
          </cell>
          <cell r="B69">
            <v>44682</v>
          </cell>
          <cell r="F69" t="str">
            <v>Achat - Maestro</v>
          </cell>
          <cell r="I69" t="str">
            <v>SumUp  *Code Eve</v>
          </cell>
          <cell r="J69" t="str">
            <v>SaintHuber</v>
          </cell>
        </row>
        <row r="70">
          <cell r="A70" t="str">
            <v>2022 / 8</v>
          </cell>
          <cell r="B70">
            <v>44683</v>
          </cell>
          <cell r="F70" t="str">
            <v>Domiciliation carte crédit</v>
          </cell>
        </row>
        <row r="71">
          <cell r="A71" t="str">
            <v>2022 / 8</v>
          </cell>
          <cell r="B71">
            <v>44683</v>
          </cell>
          <cell r="F71" t="str">
            <v>Achat - Bancontact</v>
          </cell>
          <cell r="I71" t="str">
            <v>RESTAUR HAN</v>
          </cell>
          <cell r="J71" t="str">
            <v>ROCHEFORT</v>
          </cell>
        </row>
        <row r="72">
          <cell r="A72" t="str">
            <v>2022 / 8</v>
          </cell>
          <cell r="B72">
            <v>44684</v>
          </cell>
          <cell r="F72" t="str">
            <v>Virement en euros via Homeb.</v>
          </cell>
        </row>
        <row r="73">
          <cell r="A73" t="str">
            <v>2022 / 8</v>
          </cell>
          <cell r="B73">
            <v>44684</v>
          </cell>
          <cell r="F73" t="str">
            <v>Virement en euros via Homeb.</v>
          </cell>
        </row>
        <row r="74">
          <cell r="A74" t="str">
            <v>2022 / 8</v>
          </cell>
          <cell r="B74">
            <v>44684</v>
          </cell>
          <cell r="F74" t="str">
            <v>Achat - Maestro</v>
          </cell>
          <cell r="I74" t="str">
            <v>ValinsoPay</v>
          </cell>
          <cell r="J74" t="str">
            <v>THE NETHER</v>
          </cell>
        </row>
        <row r="75">
          <cell r="A75" t="str">
            <v>2022 / 8</v>
          </cell>
          <cell r="B75">
            <v>44685</v>
          </cell>
          <cell r="F75" t="str">
            <v>Achat - Bancontact</v>
          </cell>
          <cell r="I75" t="str">
            <v>LANGE JARDIN-SERVICE</v>
          </cell>
          <cell r="J75" t="str">
            <v>GOZEE</v>
          </cell>
        </row>
        <row r="76">
          <cell r="A76" t="str">
            <v>2022 / 8</v>
          </cell>
          <cell r="B76">
            <v>44685</v>
          </cell>
          <cell r="F76" t="str">
            <v>Achat - Bancontact</v>
          </cell>
          <cell r="I76" t="str">
            <v>PATHE</v>
          </cell>
          <cell r="J76" t="str">
            <v>CHARLEROI</v>
          </cell>
        </row>
        <row r="77">
          <cell r="A77" t="str">
            <v>2022 / 8</v>
          </cell>
          <cell r="B77">
            <v>44685</v>
          </cell>
          <cell r="F77" t="str">
            <v>Retrait d'espèces - BC</v>
          </cell>
          <cell r="I77" t="str">
            <v>CHARLEROI</v>
          </cell>
          <cell r="J77" t="str">
            <v>VILLE</v>
          </cell>
        </row>
        <row r="78">
          <cell r="A78" t="str">
            <v>2022 / 8</v>
          </cell>
          <cell r="B78">
            <v>44685</v>
          </cell>
          <cell r="F78" t="str">
            <v>Tarification: ATM</v>
          </cell>
        </row>
        <row r="79">
          <cell r="A79" t="str">
            <v>2022 / 8</v>
          </cell>
          <cell r="B79">
            <v>44686</v>
          </cell>
          <cell r="F79" t="str">
            <v>Achat - Bancontact</v>
          </cell>
          <cell r="I79" t="str">
            <v>Q8 106243 WALCOURT</v>
          </cell>
          <cell r="J79" t="str">
            <v>WALCOURT</v>
          </cell>
        </row>
        <row r="80">
          <cell r="A80" t="str">
            <v>2022 / 8</v>
          </cell>
          <cell r="B80">
            <v>44686</v>
          </cell>
          <cell r="F80" t="str">
            <v>Achat - Bancontact</v>
          </cell>
          <cell r="I80" t="str">
            <v>7148 COLRUYT WALCOURT</v>
          </cell>
          <cell r="J80" t="str">
            <v>CHASTRES</v>
          </cell>
        </row>
        <row r="81">
          <cell r="A81" t="str">
            <v>2022 / 8</v>
          </cell>
          <cell r="B81">
            <v>44687</v>
          </cell>
          <cell r="F81" t="str">
            <v>Virement en euros via Homeb.</v>
          </cell>
        </row>
        <row r="82">
          <cell r="A82" t="str">
            <v>2022 / 8</v>
          </cell>
          <cell r="B82">
            <v>44687</v>
          </cell>
          <cell r="F82" t="str">
            <v>Achat - Bancontact</v>
          </cell>
          <cell r="I82" t="str">
            <v>BOULANGERIE PATISSERIE</v>
          </cell>
          <cell r="J82" t="str">
            <v>CINEY</v>
          </cell>
        </row>
        <row r="83">
          <cell r="A83" t="str">
            <v>2022 / 8</v>
          </cell>
          <cell r="B83">
            <v>44689</v>
          </cell>
          <cell r="F83" t="str">
            <v>Achat - Bancontact</v>
          </cell>
          <cell r="I83" t="str">
            <v>PAIN DU JOUR SPRL</v>
          </cell>
          <cell r="J83" t="str">
            <v>CHARLEROI</v>
          </cell>
        </row>
        <row r="84">
          <cell r="A84" t="str">
            <v>2022 / 8</v>
          </cell>
          <cell r="B84">
            <v>44690</v>
          </cell>
          <cell r="F84" t="str">
            <v>Achat - Bancontact</v>
          </cell>
          <cell r="I84" t="str">
            <v>Black Coffee</v>
          </cell>
          <cell r="J84" t="str">
            <v>Fontaine l</v>
          </cell>
        </row>
        <row r="85">
          <cell r="A85" t="str">
            <v>2022 / 8</v>
          </cell>
          <cell r="B85">
            <v>44692</v>
          </cell>
          <cell r="F85" t="str">
            <v>Virement en euros au nom de</v>
          </cell>
        </row>
        <row r="86">
          <cell r="A86" t="str">
            <v>2022 / 8</v>
          </cell>
          <cell r="B86">
            <v>44693</v>
          </cell>
          <cell r="F86" t="str">
            <v>Achat - Bancontact</v>
          </cell>
          <cell r="I86" t="str">
            <v>MR BRICOLAGE FLORENNES</v>
          </cell>
          <cell r="J86" t="str">
            <v>FLORENNES</v>
          </cell>
        </row>
        <row r="87">
          <cell r="A87" t="str">
            <v>2022 / 8</v>
          </cell>
          <cell r="B87">
            <v>44693</v>
          </cell>
          <cell r="F87" t="str">
            <v>Achat - Bancontact</v>
          </cell>
          <cell r="I87" t="str">
            <v>Q8 106243 WALCOURT</v>
          </cell>
          <cell r="J87" t="str">
            <v>WALCOURT</v>
          </cell>
        </row>
        <row r="88">
          <cell r="A88" t="str">
            <v>2022 / 8</v>
          </cell>
          <cell r="B88">
            <v>44694</v>
          </cell>
          <cell r="F88" t="str">
            <v>Achat - Bancontact</v>
          </cell>
          <cell r="I88" t="str">
            <v>7148 COLRUYT WALCOURT</v>
          </cell>
          <cell r="J88" t="str">
            <v>CHASTRES</v>
          </cell>
        </row>
        <row r="89">
          <cell r="A89" t="str">
            <v>2022 / 8</v>
          </cell>
          <cell r="B89">
            <v>44694</v>
          </cell>
          <cell r="F89" t="str">
            <v>Achat - Bancontact</v>
          </cell>
          <cell r="I89" t="str">
            <v>MR. BRICOLAGE WALCOURT</v>
          </cell>
          <cell r="J89" t="str">
            <v>WALCOURT</v>
          </cell>
        </row>
        <row r="90">
          <cell r="A90" t="str">
            <v>2022 / 8</v>
          </cell>
          <cell r="B90">
            <v>44694</v>
          </cell>
          <cell r="F90" t="str">
            <v>Achat - Bancontact</v>
          </cell>
          <cell r="I90" t="str">
            <v>MARKET WALCOURT</v>
          </cell>
          <cell r="J90" t="str">
            <v>WALCOURT</v>
          </cell>
        </row>
        <row r="91">
          <cell r="A91" t="str">
            <v>2022 / 8</v>
          </cell>
          <cell r="B91">
            <v>44695</v>
          </cell>
          <cell r="F91" t="str">
            <v>Achat - Bancontact</v>
          </cell>
          <cell r="I91" t="str">
            <v>PAPASSARANTIS VARVARA</v>
          </cell>
          <cell r="J91" t="str">
            <v>CHIMAY</v>
          </cell>
        </row>
        <row r="92">
          <cell r="A92" t="str">
            <v>2022 / 8</v>
          </cell>
          <cell r="B92">
            <v>44696</v>
          </cell>
          <cell r="F92" t="str">
            <v>Achat - Bancontact</v>
          </cell>
          <cell r="I92" t="str">
            <v>HUYLENBROECK SERGE M.</v>
          </cell>
          <cell r="J92" t="str">
            <v>WALCOURT</v>
          </cell>
        </row>
        <row r="93">
          <cell r="A93" t="str">
            <v>2022 / 8</v>
          </cell>
          <cell r="B93">
            <v>44697</v>
          </cell>
          <cell r="F93" t="str">
            <v>Domiciliation européenne</v>
          </cell>
        </row>
        <row r="94">
          <cell r="A94" t="str">
            <v>2022 / 8</v>
          </cell>
          <cell r="B94">
            <v>44697</v>
          </cell>
          <cell r="F94" t="str">
            <v>Achat - Bancontact</v>
          </cell>
          <cell r="I94" t="str">
            <v>PHARMACIE DE GROOTE SP</v>
          </cell>
          <cell r="J94" t="str">
            <v>Walcourt</v>
          </cell>
        </row>
        <row r="95">
          <cell r="A95" t="str">
            <v>2022 / 8</v>
          </cell>
          <cell r="B95">
            <v>44699</v>
          </cell>
          <cell r="F95" t="str">
            <v>Domiciliation européenne</v>
          </cell>
        </row>
        <row r="96">
          <cell r="A96" t="str">
            <v>2022 / 8</v>
          </cell>
          <cell r="B96">
            <v>44699</v>
          </cell>
          <cell r="F96" t="str">
            <v>Virement en euros via Homeb.</v>
          </cell>
        </row>
        <row r="97">
          <cell r="A97" t="str">
            <v>2022 / 8</v>
          </cell>
          <cell r="B97">
            <v>44699</v>
          </cell>
          <cell r="F97" t="str">
            <v>Achat - Bancontact</v>
          </cell>
          <cell r="I97" t="str">
            <v>MARCEL SCHAMP MARCINEL</v>
          </cell>
          <cell r="J97" t="str">
            <v>MARCINELLES</v>
          </cell>
        </row>
        <row r="98">
          <cell r="A98" t="str">
            <v>2022 / 8</v>
          </cell>
          <cell r="B98">
            <v>44700</v>
          </cell>
          <cell r="F98" t="str">
            <v>Achat - Bancontact</v>
          </cell>
          <cell r="I98" t="str">
            <v>Drink Malpaix</v>
          </cell>
          <cell r="J98" t="str">
            <v>Walcourt</v>
          </cell>
        </row>
        <row r="99">
          <cell r="A99" t="str">
            <v>2022 / 8</v>
          </cell>
          <cell r="B99">
            <v>44701</v>
          </cell>
          <cell r="F99" t="str">
            <v>Virement en euros via Homeb.</v>
          </cell>
        </row>
        <row r="100">
          <cell r="A100" t="str">
            <v>2022 / 8</v>
          </cell>
          <cell r="B100">
            <v>44701</v>
          </cell>
          <cell r="F100" t="str">
            <v>Achat - Bancontact</v>
          </cell>
          <cell r="I100" t="str">
            <v>PHARMACIE DE GROOTE SP</v>
          </cell>
          <cell r="J100" t="str">
            <v>Walcourt</v>
          </cell>
        </row>
        <row r="101">
          <cell r="A101" t="str">
            <v>2022 / 8</v>
          </cell>
          <cell r="B101">
            <v>44701</v>
          </cell>
          <cell r="F101" t="str">
            <v>Virement en euros au nom de</v>
          </cell>
        </row>
        <row r="102">
          <cell r="A102" t="str">
            <v>2022 / 8</v>
          </cell>
          <cell r="B102">
            <v>44701</v>
          </cell>
          <cell r="F102" t="str">
            <v>Achat - Bancontact</v>
          </cell>
          <cell r="I102" t="str">
            <v>7148 COLRUYT WALCOURT</v>
          </cell>
          <cell r="J102" t="str">
            <v>CHASTRES</v>
          </cell>
        </row>
        <row r="103">
          <cell r="A103" t="str">
            <v>2022 / 8</v>
          </cell>
          <cell r="B103">
            <v>44701</v>
          </cell>
          <cell r="F103" t="str">
            <v>Achat - Bancontact</v>
          </cell>
          <cell r="I103" t="str">
            <v>LECTURES ET LOIS</v>
          </cell>
          <cell r="J103" t="str">
            <v>Ham-sur-He</v>
          </cell>
        </row>
        <row r="104">
          <cell r="A104" t="str">
            <v>2022 / 8</v>
          </cell>
          <cell r="B104">
            <v>44701</v>
          </cell>
          <cell r="F104" t="str">
            <v>Achat - Bancontact</v>
          </cell>
          <cell r="I104" t="str">
            <v>PEPINIERE RAUNET SPRL</v>
          </cell>
          <cell r="J104" t="str">
            <v>HAM-SUR-HEURE</v>
          </cell>
        </row>
        <row r="105">
          <cell r="A105" t="str">
            <v>2022 / 8</v>
          </cell>
          <cell r="B105">
            <v>44701</v>
          </cell>
          <cell r="F105" t="str">
            <v>Achat - Bancontact</v>
          </cell>
          <cell r="I105" t="str">
            <v>VANDEN BORRE 011 MONTI</v>
          </cell>
          <cell r="J105" t="str">
            <v>MONTIGNIES-SU</v>
          </cell>
        </row>
        <row r="106">
          <cell r="A106" t="str">
            <v>2022 / 8</v>
          </cell>
          <cell r="B106">
            <v>44702</v>
          </cell>
          <cell r="F106" t="str">
            <v>Achat - Bancontact</v>
          </cell>
          <cell r="I106" t="str">
            <v>LE PARADIS DU SOMMEIL</v>
          </cell>
          <cell r="J106" t="str">
            <v>Charleroi</v>
          </cell>
        </row>
        <row r="107">
          <cell r="A107" t="str">
            <v>2022 / 8</v>
          </cell>
          <cell r="B107">
            <v>44703</v>
          </cell>
          <cell r="F107" t="str">
            <v>Achat - Bancontact</v>
          </cell>
          <cell r="I107" t="str">
            <v>HUYLENBROECK SERGE M.</v>
          </cell>
          <cell r="J107" t="str">
            <v>WALCOURT</v>
          </cell>
        </row>
        <row r="108">
          <cell r="A108" t="str">
            <v>2022 / 8</v>
          </cell>
          <cell r="B108">
            <v>44703</v>
          </cell>
          <cell r="F108" t="str">
            <v>Achat - Bancontact</v>
          </cell>
          <cell r="I108" t="str">
            <v>LURQUIN GOURDINNE STAT</v>
          </cell>
          <cell r="J108" t="str">
            <v>THUILLIES</v>
          </cell>
        </row>
        <row r="109">
          <cell r="A109" t="str">
            <v>2022 / 8</v>
          </cell>
          <cell r="B109">
            <v>44702</v>
          </cell>
          <cell r="F109" t="str">
            <v>Achat - Maestro</v>
          </cell>
          <cell r="I109" t="str">
            <v>Antica Gelateria</v>
          </cell>
          <cell r="J109" t="str">
            <v>CHARLEROI</v>
          </cell>
        </row>
        <row r="110">
          <cell r="A110" t="str">
            <v>2022 / 9</v>
          </cell>
          <cell r="B110">
            <v>44704</v>
          </cell>
          <cell r="C110">
            <v>-87.65</v>
          </cell>
          <cell r="F110" t="str">
            <v>Achat - Maestro</v>
          </cell>
          <cell r="I110" t="str">
            <v>E.LECLERC</v>
          </cell>
          <cell r="J110" t="str">
            <v>BLOIS</v>
          </cell>
        </row>
        <row r="111">
          <cell r="A111" t="str">
            <v>2022 / 9</v>
          </cell>
          <cell r="B111">
            <v>44704</v>
          </cell>
          <cell r="C111">
            <v>-6.4</v>
          </cell>
          <cell r="F111" t="str">
            <v>Achat - Maestro</v>
          </cell>
          <cell r="I111" t="str">
            <v>SHELL 3339</v>
          </cell>
          <cell r="J111" t="str">
            <v>SENS</v>
          </cell>
        </row>
        <row r="112">
          <cell r="A112" t="str">
            <v>2022 / 9</v>
          </cell>
          <cell r="B112">
            <v>44704</v>
          </cell>
          <cell r="C112">
            <v>-55.5</v>
          </cell>
          <cell r="F112" t="str">
            <v>Achat - Maestro</v>
          </cell>
          <cell r="I112" t="str">
            <v>L'ATELIER GOURMA</v>
          </cell>
          <cell r="J112" t="str">
            <v>COULON</v>
          </cell>
        </row>
        <row r="113">
          <cell r="A113" t="str">
            <v>2022 / 9</v>
          </cell>
          <cell r="B113">
            <v>44704</v>
          </cell>
          <cell r="C113">
            <v>-27.3</v>
          </cell>
          <cell r="F113" t="str">
            <v>Achat - Maestro</v>
          </cell>
          <cell r="I113" t="str">
            <v>LA DUCHESSE A</v>
          </cell>
          <cell r="J113" t="str">
            <v>BLOIS</v>
          </cell>
        </row>
        <row r="114">
          <cell r="A114" t="str">
            <v>2022 / 9</v>
          </cell>
          <cell r="B114">
            <v>44707</v>
          </cell>
          <cell r="C114">
            <v>-108.23</v>
          </cell>
          <cell r="F114" t="str">
            <v>Domiciliation européenne</v>
          </cell>
        </row>
        <row r="115">
          <cell r="A115" t="str">
            <v>2022 / 9</v>
          </cell>
          <cell r="B115">
            <v>44711</v>
          </cell>
          <cell r="C115">
            <v>-779.7</v>
          </cell>
          <cell r="F115" t="str">
            <v>Domiciliation carte crédit</v>
          </cell>
        </row>
        <row r="116">
          <cell r="A116" t="str">
            <v>2022 / 9</v>
          </cell>
          <cell r="B116">
            <v>44706</v>
          </cell>
          <cell r="C116">
            <v>-1.5</v>
          </cell>
          <cell r="F116" t="str">
            <v>Achat - Maestro</v>
          </cell>
          <cell r="I116" t="str">
            <v>OT NIORT MARAIS</v>
          </cell>
          <cell r="J116" t="str">
            <v>NIORT</v>
          </cell>
        </row>
        <row r="117">
          <cell r="A117" t="str">
            <v>2022 / 9</v>
          </cell>
          <cell r="B117">
            <v>44705</v>
          </cell>
          <cell r="C117">
            <v>-7.3</v>
          </cell>
          <cell r="F117" t="str">
            <v>Achat - Maestro</v>
          </cell>
          <cell r="I117" t="str">
            <v>LE P'TIT FOURNIL</v>
          </cell>
          <cell r="J117" t="str">
            <v>COULON</v>
          </cell>
        </row>
        <row r="118">
          <cell r="A118" t="str">
            <v>2022 / 9</v>
          </cell>
          <cell r="B118">
            <v>44707</v>
          </cell>
          <cell r="C118">
            <v>-7.3</v>
          </cell>
          <cell r="F118" t="str">
            <v>Achat - Maestro</v>
          </cell>
          <cell r="I118" t="str">
            <v>CAFE DE LA PA</v>
          </cell>
          <cell r="J118" t="str">
            <v>POITIERS</v>
          </cell>
        </row>
        <row r="119">
          <cell r="A119" t="str">
            <v>2022 / 9</v>
          </cell>
          <cell r="B119">
            <v>44708</v>
          </cell>
          <cell r="C119">
            <v>-4</v>
          </cell>
          <cell r="F119" t="str">
            <v>Achat - Maestro</v>
          </cell>
          <cell r="I119" t="str">
            <v>LEONIDAS POITIE</v>
          </cell>
          <cell r="J119" t="str">
            <v>POITIERS</v>
          </cell>
        </row>
        <row r="120">
          <cell r="A120" t="str">
            <v>2022 / 9</v>
          </cell>
          <cell r="B120">
            <v>44709</v>
          </cell>
          <cell r="C120">
            <v>-43.4</v>
          </cell>
          <cell r="F120" t="str">
            <v>Achat - Maestro</v>
          </cell>
          <cell r="I120" t="str">
            <v>MAMAMIA</v>
          </cell>
          <cell r="J120" t="str">
            <v>POITIERS</v>
          </cell>
        </row>
        <row r="121">
          <cell r="A121" t="str">
            <v>2022 / 9</v>
          </cell>
          <cell r="B121">
            <v>44706</v>
          </cell>
          <cell r="C121">
            <v>-13.5</v>
          </cell>
          <cell r="F121" t="str">
            <v>Achat - Maestro</v>
          </cell>
          <cell r="I121" t="str">
            <v>L'ESCALE</v>
          </cell>
          <cell r="J121" t="str">
            <v>COULON</v>
          </cell>
        </row>
        <row r="122">
          <cell r="A122" t="str">
            <v>2022 / 9</v>
          </cell>
          <cell r="B122">
            <v>44705</v>
          </cell>
          <cell r="C122">
            <v>-48.7</v>
          </cell>
          <cell r="F122" t="str">
            <v>Achat - Maestro</v>
          </cell>
          <cell r="I122" t="str">
            <v>MARAIS SOCIAL</v>
          </cell>
          <cell r="J122" t="str">
            <v>COULON</v>
          </cell>
        </row>
        <row r="123">
          <cell r="A123" t="str">
            <v>2022 / 9</v>
          </cell>
          <cell r="B123">
            <v>44708</v>
          </cell>
          <cell r="C123">
            <v>-4.5</v>
          </cell>
          <cell r="F123" t="str">
            <v>Achat - Maestro</v>
          </cell>
          <cell r="I123" t="str">
            <v>LA MANGEOIRE</v>
          </cell>
          <cell r="J123" t="str">
            <v>POITIERS</v>
          </cell>
        </row>
        <row r="124">
          <cell r="A124" t="str">
            <v>2022 / 9</v>
          </cell>
          <cell r="B124">
            <v>44710</v>
          </cell>
          <cell r="C124">
            <v>-6.2</v>
          </cell>
          <cell r="F124" t="str">
            <v>Achat - Maestro</v>
          </cell>
          <cell r="I124" t="str">
            <v>LA MARTINIERE</v>
          </cell>
          <cell r="J124" t="str">
            <v>ST MARTIN</v>
          </cell>
        </row>
        <row r="125">
          <cell r="A125" t="str">
            <v>2022 / 9</v>
          </cell>
          <cell r="B125">
            <v>44710</v>
          </cell>
          <cell r="C125">
            <v>-21.6</v>
          </cell>
          <cell r="F125" t="str">
            <v>Achat - Maestro</v>
          </cell>
          <cell r="I125" t="str">
            <v>LE PLATIN</v>
          </cell>
          <cell r="J125" t="str">
            <v>RIVEDOUX-P</v>
          </cell>
        </row>
        <row r="126">
          <cell r="A126" t="str">
            <v>2022 / 9</v>
          </cell>
          <cell r="B126">
            <v>44711</v>
          </cell>
          <cell r="C126">
            <v>-22</v>
          </cell>
          <cell r="F126" t="str">
            <v>Achat - Maestro</v>
          </cell>
          <cell r="I126" t="str">
            <v>RIVEDOUX PLAG</v>
          </cell>
        </row>
        <row r="127">
          <cell r="A127" t="str">
            <v>2022 / 9</v>
          </cell>
          <cell r="B127">
            <v>44707</v>
          </cell>
          <cell r="C127">
            <v>-1.6</v>
          </cell>
          <cell r="F127" t="str">
            <v>Achat - Maestro</v>
          </cell>
          <cell r="I127" t="str">
            <v>AUTOROUTES DU S</v>
          </cell>
          <cell r="J127" t="str">
            <v>VEDENE</v>
          </cell>
        </row>
        <row r="128">
          <cell r="A128" t="str">
            <v>2022 / 9</v>
          </cell>
          <cell r="B128">
            <v>44711</v>
          </cell>
          <cell r="C128">
            <v>-3.9</v>
          </cell>
          <cell r="F128" t="str">
            <v>Achat - Maestro</v>
          </cell>
          <cell r="I128" t="str">
            <v>PATRIMOINE OCEAN</v>
          </cell>
          <cell r="J128" t="str">
            <v>SAINT-CLEM</v>
          </cell>
        </row>
        <row r="129">
          <cell r="A129" t="str">
            <v>2022 / 9</v>
          </cell>
          <cell r="B129">
            <v>44713</v>
          </cell>
          <cell r="C129">
            <v>-3</v>
          </cell>
          <cell r="F129" t="str">
            <v>Frais carte de crédit</v>
          </cell>
        </row>
        <row r="130">
          <cell r="A130" t="str">
            <v>2022 / 9</v>
          </cell>
          <cell r="B130">
            <v>44712</v>
          </cell>
          <cell r="C130">
            <v>-5</v>
          </cell>
          <cell r="F130" t="str">
            <v>Achat - Maestro</v>
          </cell>
          <cell r="I130" t="str">
            <v>TI SPOT</v>
          </cell>
          <cell r="J130" t="str">
            <v>RIVEDOUX P</v>
          </cell>
        </row>
        <row r="131">
          <cell r="A131" t="str">
            <v>2022 / 9</v>
          </cell>
          <cell r="B131">
            <v>44712</v>
          </cell>
          <cell r="C131">
            <v>-25</v>
          </cell>
          <cell r="F131" t="str">
            <v>Achat - Maestro</v>
          </cell>
          <cell r="I131" t="str">
            <v>TI SPOT</v>
          </cell>
          <cell r="J131" t="str">
            <v>RIVEDOUX P</v>
          </cell>
        </row>
        <row r="132">
          <cell r="A132" t="str">
            <v>2022 / 9</v>
          </cell>
          <cell r="B132">
            <v>44711</v>
          </cell>
          <cell r="C132">
            <v>-9.6</v>
          </cell>
          <cell r="F132" t="str">
            <v>Achat - Maestro</v>
          </cell>
          <cell r="I132" t="str">
            <v>PLACE DES DEL</v>
          </cell>
          <cell r="J132" t="str">
            <v>LOIX</v>
          </cell>
        </row>
        <row r="133">
          <cell r="A133" t="str">
            <v>2022 / 9</v>
          </cell>
          <cell r="B133">
            <v>44714</v>
          </cell>
          <cell r="C133">
            <v>-36.49</v>
          </cell>
          <cell r="F133" t="str">
            <v>Domiciliation européenne</v>
          </cell>
        </row>
        <row r="134">
          <cell r="A134" t="str">
            <v>2022 / 9</v>
          </cell>
          <cell r="B134">
            <v>44713</v>
          </cell>
          <cell r="C134">
            <v>-2.2000000000000002</v>
          </cell>
          <cell r="F134" t="str">
            <v>Achat - Maestro</v>
          </cell>
          <cell r="I134" t="str">
            <v>SELECTA AGIP A10</v>
          </cell>
          <cell r="J134" t="str">
            <v>LE BOURGET</v>
          </cell>
        </row>
        <row r="135">
          <cell r="A135" t="str">
            <v>2022 / 9</v>
          </cell>
          <cell r="B135">
            <v>44715</v>
          </cell>
          <cell r="F135" t="str">
            <v>Virement en euros au nom de</v>
          </cell>
        </row>
        <row r="136">
          <cell r="A136" t="str">
            <v>2022 / 9</v>
          </cell>
          <cell r="B136">
            <v>44715</v>
          </cell>
          <cell r="C136">
            <v>-6025.28</v>
          </cell>
          <cell r="F136" t="str">
            <v>Virement en euros via Homeb.</v>
          </cell>
        </row>
        <row r="137">
          <cell r="A137" t="str">
            <v>2022 / 9</v>
          </cell>
          <cell r="B137">
            <v>44715</v>
          </cell>
          <cell r="F137" t="str">
            <v>Achat - Bancontact</v>
          </cell>
          <cell r="I137" t="str">
            <v>Q8 106243 WALCOURT</v>
          </cell>
          <cell r="J137" t="str">
            <v>WALCOURT</v>
          </cell>
        </row>
        <row r="138">
          <cell r="A138" t="str">
            <v>2022 / 9</v>
          </cell>
          <cell r="B138">
            <v>44715</v>
          </cell>
          <cell r="F138" t="str">
            <v>Achat - Bancontact</v>
          </cell>
          <cell r="I138" t="str">
            <v>7148 COLRUYT WALCOURT</v>
          </cell>
          <cell r="J138" t="str">
            <v>CHASTRES</v>
          </cell>
        </row>
        <row r="139">
          <cell r="A139" t="str">
            <v>2022 / 9</v>
          </cell>
          <cell r="B139">
            <v>44715</v>
          </cell>
          <cell r="F139" t="str">
            <v>Virement en euros via Homeb.</v>
          </cell>
        </row>
        <row r="140">
          <cell r="A140" t="str">
            <v>2022 / 9</v>
          </cell>
          <cell r="B140">
            <v>44716</v>
          </cell>
          <cell r="F140" t="str">
            <v>Achat - Bancontact</v>
          </cell>
          <cell r="I140" t="str">
            <v>DECATHLON 207 CHATELIN</v>
          </cell>
          <cell r="J140" t="str">
            <v>CHATELINEAU</v>
          </cell>
        </row>
        <row r="141">
          <cell r="A141" t="str">
            <v>2022 / 9</v>
          </cell>
          <cell r="B141">
            <v>44716</v>
          </cell>
          <cell r="F141" t="str">
            <v>Achat - Bancontact</v>
          </cell>
          <cell r="I141" t="str">
            <v>MAKRO LODELINSART WINK</v>
          </cell>
          <cell r="J141" t="str">
            <v>LODELINSART</v>
          </cell>
        </row>
        <row r="142">
          <cell r="A142" t="str">
            <v>2022 / 9</v>
          </cell>
          <cell r="B142">
            <v>44717</v>
          </cell>
          <cell r="F142" t="str">
            <v>Achat - Bancontact</v>
          </cell>
          <cell r="I142" t="str">
            <v>HUYLENBROECK SERGE M.</v>
          </cell>
          <cell r="J142" t="str">
            <v>WALCOURT</v>
          </cell>
        </row>
        <row r="143">
          <cell r="A143" t="str">
            <v>2022 / 9</v>
          </cell>
          <cell r="B143">
            <v>44714</v>
          </cell>
          <cell r="C143">
            <v>-3.6</v>
          </cell>
          <cell r="F143" t="str">
            <v>Achat - Maestro</v>
          </cell>
          <cell r="I143" t="str">
            <v>BP REIMS CHAM</v>
          </cell>
          <cell r="J143" t="str">
            <v>LES PETITE</v>
          </cell>
        </row>
        <row r="144">
          <cell r="A144" t="str">
            <v>2022 / 9</v>
          </cell>
          <cell r="B144">
            <v>44715</v>
          </cell>
          <cell r="C144">
            <v>-39.200000000000003</v>
          </cell>
          <cell r="F144" t="str">
            <v>Achat - Maestro</v>
          </cell>
          <cell r="I144" t="str">
            <v>MRS 178310 3278</v>
          </cell>
          <cell r="J144" t="str">
            <v>WALCOURT</v>
          </cell>
        </row>
        <row r="145">
          <cell r="A145" t="str">
            <v>2022 / 10</v>
          </cell>
          <cell r="B145">
            <v>44719</v>
          </cell>
          <cell r="F145" t="str">
            <v>Achat - Bancontact</v>
          </cell>
          <cell r="I145" t="str">
            <v>7148 COLRUYT WALCOURT</v>
          </cell>
          <cell r="J145" t="str">
            <v>CHASTRES</v>
          </cell>
        </row>
        <row r="146">
          <cell r="A146" t="str">
            <v>2022 / 10</v>
          </cell>
          <cell r="B146">
            <v>44719</v>
          </cell>
          <cell r="F146" t="str">
            <v>Achat - Bancontact</v>
          </cell>
          <cell r="I146" t="str">
            <v>HUBO PHILIPPEVILLE</v>
          </cell>
          <cell r="J146" t="str">
            <v>PHILIPPEVILLE</v>
          </cell>
        </row>
        <row r="147">
          <cell r="A147" t="str">
            <v>2022 / 10</v>
          </cell>
          <cell r="B147">
            <v>44720</v>
          </cell>
          <cell r="F147" t="str">
            <v>Achat - Bancontact</v>
          </cell>
          <cell r="I147" t="str">
            <v>O.Q.G.</v>
          </cell>
          <cell r="J147" t="str">
            <v>FOSSES LA VIL</v>
          </cell>
        </row>
        <row r="148">
          <cell r="A148" t="str">
            <v>2022 / 10</v>
          </cell>
          <cell r="B148">
            <v>44720</v>
          </cell>
          <cell r="F148" t="str">
            <v>Retrait d'espèces - BC</v>
          </cell>
          <cell r="I148" t="str">
            <v>NAMUR</v>
          </cell>
          <cell r="J148" t="str">
            <v>NAMUR</v>
          </cell>
        </row>
        <row r="149">
          <cell r="A149" t="str">
            <v>2022 / 10</v>
          </cell>
          <cell r="B149">
            <v>44720</v>
          </cell>
          <cell r="F149" t="str">
            <v>Tarification: ATM</v>
          </cell>
        </row>
        <row r="150">
          <cell r="A150" t="str">
            <v>2022 / 10</v>
          </cell>
          <cell r="B150">
            <v>44720</v>
          </cell>
          <cell r="F150" t="str">
            <v>Achat - Bancontact</v>
          </cell>
          <cell r="I150" t="str">
            <v>PARKING BEFFROI 1918</v>
          </cell>
          <cell r="J150" t="str">
            <v>NAMUR</v>
          </cell>
        </row>
        <row r="151">
          <cell r="A151" t="str">
            <v>2022 / 10</v>
          </cell>
          <cell r="B151">
            <v>44721</v>
          </cell>
          <cell r="F151" t="str">
            <v>Achat - Bancontact</v>
          </cell>
          <cell r="I151" t="str">
            <v>7148 COLRUYT WALCOURT</v>
          </cell>
          <cell r="J151" t="str">
            <v>CHASTRES</v>
          </cell>
        </row>
        <row r="152">
          <cell r="A152" t="str">
            <v>2022 / 10</v>
          </cell>
          <cell r="B152">
            <v>44722</v>
          </cell>
          <cell r="F152" t="str">
            <v>Achat - Bancontact</v>
          </cell>
          <cell r="I152" t="str">
            <v>7148 COLRUYT WALCOURT</v>
          </cell>
          <cell r="J152" t="str">
            <v>CHASTRES</v>
          </cell>
        </row>
        <row r="153">
          <cell r="A153" t="str">
            <v>2022 / 10</v>
          </cell>
          <cell r="B153">
            <v>44722</v>
          </cell>
          <cell r="F153" t="str">
            <v>Achat - Bancontact</v>
          </cell>
          <cell r="I153" t="str">
            <v>MARCEL SCHAMP MARCINEL</v>
          </cell>
          <cell r="J153" t="str">
            <v>MARCINELLES</v>
          </cell>
        </row>
        <row r="154">
          <cell r="A154" t="str">
            <v>2022 / 10</v>
          </cell>
          <cell r="B154">
            <v>44722</v>
          </cell>
          <cell r="F154" t="str">
            <v>Achat - Maestro</v>
          </cell>
          <cell r="I154" t="str">
            <v>PS CHARLEROI VIL</v>
          </cell>
          <cell r="J154" t="str">
            <v>CHARLEROI</v>
          </cell>
        </row>
        <row r="155">
          <cell r="A155" t="str">
            <v>2022 / 10</v>
          </cell>
          <cell r="B155">
            <v>44722</v>
          </cell>
          <cell r="F155" t="str">
            <v>Achat - Maestro</v>
          </cell>
          <cell r="I155" t="str">
            <v>SAVEURS ARTISANA</v>
          </cell>
          <cell r="J155" t="str">
            <v>CHARLEROI</v>
          </cell>
        </row>
        <row r="156">
          <cell r="A156" t="str">
            <v>2022 / 10</v>
          </cell>
          <cell r="B156">
            <v>44725</v>
          </cell>
          <cell r="F156" t="str">
            <v>Virement en euros au nom de</v>
          </cell>
        </row>
        <row r="157">
          <cell r="A157" t="str">
            <v>2022 / 10</v>
          </cell>
          <cell r="B157">
            <v>44725</v>
          </cell>
          <cell r="F157" t="str">
            <v>Achat - Bancontact</v>
          </cell>
          <cell r="I157" t="str">
            <v>SALON DE DEGUSTATION V</v>
          </cell>
          <cell r="J157" t="str">
            <v>DINANT</v>
          </cell>
        </row>
        <row r="158">
          <cell r="A158" t="str">
            <v>2022 / 10</v>
          </cell>
          <cell r="B158">
            <v>44726</v>
          </cell>
          <cell r="F158" t="str">
            <v>Achat - Bancontact</v>
          </cell>
          <cell r="I158" t="str">
            <v>MAKRO LODELINSART WINK</v>
          </cell>
          <cell r="J158" t="str">
            <v>LODELINSART</v>
          </cell>
        </row>
        <row r="159">
          <cell r="A159" t="str">
            <v>2022 / 10</v>
          </cell>
          <cell r="B159">
            <v>44728</v>
          </cell>
          <cell r="F159" t="str">
            <v>Domiciliation européenne</v>
          </cell>
        </row>
        <row r="160">
          <cell r="A160" t="str">
            <v>2022 / 10</v>
          </cell>
          <cell r="B160">
            <v>44728</v>
          </cell>
          <cell r="F160" t="str">
            <v>Achat - Bancontact</v>
          </cell>
          <cell r="I160" t="str">
            <v>7148 COLRUYT WALCOURT</v>
          </cell>
          <cell r="J160" t="str">
            <v>CHASTRES</v>
          </cell>
        </row>
        <row r="161">
          <cell r="A161" t="str">
            <v>2022 / 10</v>
          </cell>
          <cell r="B161">
            <v>44728</v>
          </cell>
          <cell r="F161" t="str">
            <v>Achat - Bancontact</v>
          </cell>
          <cell r="I161" t="str">
            <v>HUYLENBROECK SERGE M.</v>
          </cell>
          <cell r="J161" t="str">
            <v>WALCOURT</v>
          </cell>
        </row>
        <row r="162">
          <cell r="A162" t="str">
            <v>2022 / 10</v>
          </cell>
          <cell r="B162">
            <v>44728</v>
          </cell>
          <cell r="F162" t="str">
            <v>Achat - Bancontact</v>
          </cell>
          <cell r="I162" t="str">
            <v>Q8 106243 WALCOURT</v>
          </cell>
          <cell r="J162" t="str">
            <v>WALCOURT</v>
          </cell>
        </row>
        <row r="163">
          <cell r="A163" t="str">
            <v>2022 / 10</v>
          </cell>
          <cell r="B163">
            <v>44728</v>
          </cell>
          <cell r="F163" t="str">
            <v>Virement en euros via Homeb.</v>
          </cell>
        </row>
        <row r="164">
          <cell r="A164" t="str">
            <v>2022 / 10</v>
          </cell>
          <cell r="B164">
            <v>44728</v>
          </cell>
          <cell r="F164" t="str">
            <v>Virement en euros via Homeb.</v>
          </cell>
        </row>
        <row r="165">
          <cell r="A165" t="str">
            <v>2022 / 10</v>
          </cell>
          <cell r="B165">
            <v>44730</v>
          </cell>
          <cell r="F165" t="str">
            <v>Achat - Bancontact</v>
          </cell>
          <cell r="I165" t="str">
            <v>KREFEL 012 PHILIPPEVIL</v>
          </cell>
          <cell r="J165" t="str">
            <v>PHILIPPEVILLE</v>
          </cell>
        </row>
        <row r="166">
          <cell r="A166" t="str">
            <v>2022 / 10</v>
          </cell>
          <cell r="B166">
            <v>44729</v>
          </cell>
          <cell r="F166" t="str">
            <v>Achat - Maestro</v>
          </cell>
          <cell r="I166" t="str">
            <v>BLACKCOFFEE VILL</v>
          </cell>
          <cell r="J166" t="str">
            <v>CHARLEROI</v>
          </cell>
        </row>
        <row r="167">
          <cell r="A167" t="str">
            <v>2022 / 10</v>
          </cell>
          <cell r="B167">
            <v>44732</v>
          </cell>
          <cell r="F167" t="str">
            <v>Achat - Bancontact</v>
          </cell>
          <cell r="I167" t="str">
            <v>MR. BRICOLAGE WALCOURT</v>
          </cell>
          <cell r="J167" t="str">
            <v>WALCOURT</v>
          </cell>
        </row>
        <row r="168">
          <cell r="A168" t="str">
            <v>2022 / 10</v>
          </cell>
          <cell r="B168">
            <v>44732</v>
          </cell>
          <cell r="F168" t="str">
            <v>Achat - Bancontact</v>
          </cell>
          <cell r="I168" t="str">
            <v>Brasse Temps Charleroi</v>
          </cell>
          <cell r="J168" t="str">
            <v>Charleroi</v>
          </cell>
        </row>
        <row r="169">
          <cell r="A169" t="str">
            <v>2022 / 10</v>
          </cell>
          <cell r="B169">
            <v>44733</v>
          </cell>
          <cell r="F169" t="str">
            <v>Achat - Bancontact</v>
          </cell>
          <cell r="I169" t="str">
            <v>MR. BRICOLAGE WALCOURT</v>
          </cell>
          <cell r="J169" t="str">
            <v>WALCOURT</v>
          </cell>
        </row>
        <row r="170">
          <cell r="A170" t="str">
            <v>2022 / 10</v>
          </cell>
          <cell r="B170">
            <v>44734</v>
          </cell>
          <cell r="F170" t="str">
            <v>Achat - Bancontact</v>
          </cell>
          <cell r="I170" t="str">
            <v>La Caleche</v>
          </cell>
          <cell r="J170" t="str">
            <v>Durbuy</v>
          </cell>
        </row>
        <row r="171">
          <cell r="A171" t="str">
            <v>2022 / 10</v>
          </cell>
          <cell r="B171">
            <v>44734</v>
          </cell>
          <cell r="F171" t="str">
            <v>Achat - Maestro</v>
          </cell>
          <cell r="I171" t="str">
            <v>LE GRAND CAFE</v>
          </cell>
          <cell r="J171" t="str">
            <v>Durbuy</v>
          </cell>
        </row>
        <row r="172">
          <cell r="A172" t="str">
            <v>2022 / 10</v>
          </cell>
          <cell r="B172">
            <v>44735</v>
          </cell>
          <cell r="F172" t="str">
            <v>Virement en euros au nom de</v>
          </cell>
        </row>
        <row r="173">
          <cell r="A173" t="str">
            <v>2022 / 10</v>
          </cell>
          <cell r="B173">
            <v>44737</v>
          </cell>
          <cell r="F173" t="str">
            <v>Achat - Bancontact</v>
          </cell>
          <cell r="I173" t="str">
            <v>TEA ROOM DU PERRON</v>
          </cell>
          <cell r="J173" t="str">
            <v>CHATELET</v>
          </cell>
        </row>
        <row r="174">
          <cell r="A174" t="str">
            <v>2022 / 10</v>
          </cell>
          <cell r="B174">
            <v>44738</v>
          </cell>
          <cell r="F174" t="str">
            <v>Achat - Bancontact</v>
          </cell>
          <cell r="I174" t="str">
            <v>HUYLENBROECK SERGE M.</v>
          </cell>
          <cell r="J174" t="str">
            <v>WALCOURT</v>
          </cell>
        </row>
        <row r="175">
          <cell r="A175" t="str">
            <v>2022 / 10</v>
          </cell>
          <cell r="B175">
            <v>44739</v>
          </cell>
          <cell r="F175" t="str">
            <v>Domiciliation européenne</v>
          </cell>
        </row>
        <row r="176">
          <cell r="A176" t="str">
            <v>2022 / 10</v>
          </cell>
          <cell r="B176">
            <v>44736</v>
          </cell>
          <cell r="F176" t="str">
            <v>Achat - Maestro</v>
          </cell>
          <cell r="I176" t="str">
            <v>Librairie DES Ha</v>
          </cell>
          <cell r="J176" t="str">
            <v>Philippevi</v>
          </cell>
        </row>
        <row r="177">
          <cell r="A177" t="str">
            <v>2022 / 11</v>
          </cell>
          <cell r="B177">
            <v>44739</v>
          </cell>
          <cell r="F177" t="str">
            <v>Achat - Bancontact</v>
          </cell>
          <cell r="I177" t="str">
            <v>Q8 EASY 109809 CHATELE</v>
          </cell>
          <cell r="J177" t="str">
            <v>CHATELET-BOUF</v>
          </cell>
        </row>
        <row r="178">
          <cell r="A178" t="str">
            <v>2022 / 11</v>
          </cell>
          <cell r="B178">
            <v>44739</v>
          </cell>
          <cell r="C178">
            <v>-1067.4100000000001</v>
          </cell>
          <cell r="F178" t="str">
            <v>Achat - Bancontact</v>
          </cell>
          <cell r="I178" t="str">
            <v>ETABLISSEMENTS SAVARIN</v>
          </cell>
          <cell r="J178" t="str">
            <v>CHATELET</v>
          </cell>
        </row>
        <row r="179">
          <cell r="A179" t="str">
            <v>2022 / 11</v>
          </cell>
          <cell r="B179">
            <v>44739</v>
          </cell>
          <cell r="F179" t="str">
            <v>Achat - Maestro</v>
          </cell>
          <cell r="I179" t="str">
            <v>Fagnes Pellets</v>
          </cell>
          <cell r="J179" t="str">
            <v>Mariembour</v>
          </cell>
        </row>
        <row r="180">
          <cell r="A180" t="str">
            <v>2022 / 11</v>
          </cell>
          <cell r="B180">
            <v>44740</v>
          </cell>
          <cell r="F180" t="str">
            <v>Achat - Bancontact</v>
          </cell>
          <cell r="I180" t="str">
            <v>KEMPINAIRE F.  SPRL</v>
          </cell>
          <cell r="J180" t="str">
            <v>HASTIERE-PAR-</v>
          </cell>
        </row>
        <row r="181">
          <cell r="A181" t="str">
            <v>2022 / 11</v>
          </cell>
          <cell r="B181">
            <v>44740</v>
          </cell>
          <cell r="F181" t="str">
            <v>Achat - Bancontact</v>
          </cell>
          <cell r="I181" t="str">
            <v>7148 COLRUYT WALCOURT</v>
          </cell>
          <cell r="J181" t="str">
            <v>CHASTRES</v>
          </cell>
        </row>
        <row r="182">
          <cell r="A182" t="str">
            <v>2022 / 11</v>
          </cell>
          <cell r="B182">
            <v>44740</v>
          </cell>
          <cell r="F182" t="str">
            <v>Achat - Maestro</v>
          </cell>
          <cell r="I182" t="str">
            <v>ABBAYE DE MAREDS</v>
          </cell>
          <cell r="J182" t="str">
            <v>DENEE</v>
          </cell>
        </row>
        <row r="183">
          <cell r="A183" t="str">
            <v>2022 / 11</v>
          </cell>
          <cell r="B183">
            <v>44740</v>
          </cell>
          <cell r="F183" t="str">
            <v>Achat - Maestro</v>
          </cell>
          <cell r="I183" t="str">
            <v>ABBAYE DE MAREDS</v>
          </cell>
          <cell r="J183" t="str">
            <v>DENEE</v>
          </cell>
        </row>
        <row r="184">
          <cell r="A184" t="str">
            <v>2022 / 11</v>
          </cell>
          <cell r="B184">
            <v>44742</v>
          </cell>
          <cell r="F184" t="str">
            <v>Domiciliation carte crédit</v>
          </cell>
        </row>
        <row r="185">
          <cell r="A185" t="str">
            <v>2022 / 11</v>
          </cell>
          <cell r="B185">
            <v>44742</v>
          </cell>
          <cell r="F185" t="str">
            <v>Achat - Bancontact</v>
          </cell>
          <cell r="I185" t="str">
            <v>Q8 106243 WALCOURT</v>
          </cell>
          <cell r="J185" t="str">
            <v>WALCOURT</v>
          </cell>
        </row>
        <row r="186">
          <cell r="A186" t="str">
            <v>2022 / 11</v>
          </cell>
          <cell r="B186">
            <v>44742</v>
          </cell>
          <cell r="F186" t="str">
            <v>Retrait d'espèces - BC</v>
          </cell>
          <cell r="I186" t="str">
            <v>NALINNES-BULTIA</v>
          </cell>
          <cell r="J186" t="str">
            <v>NALINNES</v>
          </cell>
        </row>
        <row r="187">
          <cell r="A187" t="str">
            <v>2022 / 11</v>
          </cell>
          <cell r="B187">
            <v>44742</v>
          </cell>
          <cell r="F187" t="str">
            <v>Tarification: ATM</v>
          </cell>
        </row>
        <row r="188">
          <cell r="A188" t="str">
            <v>2022 / 11</v>
          </cell>
          <cell r="B188">
            <v>44742</v>
          </cell>
          <cell r="F188" t="str">
            <v>Achat - Bancontact</v>
          </cell>
          <cell r="I188" t="str">
            <v>MAKRO LODELINSART WINK</v>
          </cell>
          <cell r="J188" t="str">
            <v>LODELINSART</v>
          </cell>
        </row>
        <row r="189">
          <cell r="A189" t="str">
            <v>2022 / 11</v>
          </cell>
          <cell r="B189">
            <v>44742</v>
          </cell>
          <cell r="F189" t="str">
            <v>Virement en euros au nom de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94B7-7E03-469E-899A-AE7392C49C2D}">
  <dimension ref="A2:J53"/>
  <sheetViews>
    <sheetView tabSelected="1" topLeftCell="A25" workbookViewId="0">
      <selection activeCell="I47" sqref="I47"/>
    </sheetView>
  </sheetViews>
  <sheetFormatPr baseColWidth="10" defaultRowHeight="15" x14ac:dyDescent="0.25"/>
  <cols>
    <col min="2" max="2" width="3.5703125" customWidth="1"/>
    <col min="3" max="4" width="12.5703125" style="5" customWidth="1"/>
    <col min="5" max="5" width="14.85546875" style="5" customWidth="1"/>
    <col min="6" max="6" width="4.140625" style="5" customWidth="1"/>
    <col min="7" max="8" width="12.85546875" style="5" customWidth="1"/>
    <col min="9" max="9" width="14.140625" customWidth="1"/>
  </cols>
  <sheetData>
    <row r="2" spans="1:9" x14ac:dyDescent="0.25">
      <c r="A2" t="s">
        <v>433</v>
      </c>
    </row>
    <row r="3" spans="1:9" ht="15.75" x14ac:dyDescent="0.25">
      <c r="A3" s="50">
        <v>2020</v>
      </c>
      <c r="C3" s="5" t="s">
        <v>435</v>
      </c>
      <c r="D3" s="5" t="s">
        <v>436</v>
      </c>
      <c r="E3" s="5" t="s">
        <v>437</v>
      </c>
      <c r="G3" s="5" t="s">
        <v>438</v>
      </c>
      <c r="H3" s="5" t="s">
        <v>439</v>
      </c>
    </row>
    <row r="5" spans="1:9" x14ac:dyDescent="0.25">
      <c r="A5" t="s">
        <v>434</v>
      </c>
      <c r="C5" s="5">
        <f>'2020-01 CH'!C59</f>
        <v>-167.58000000000015</v>
      </c>
      <c r="D5" s="5">
        <f>'2020-01 CH'!D59</f>
        <v>-771.37999999999988</v>
      </c>
      <c r="E5" s="5">
        <f>'2020-01 CH'!E59</f>
        <v>-1066.9699999999998</v>
      </c>
      <c r="G5" s="5">
        <f>'2020-01 FR'!C48</f>
        <v>-29.940000000000154</v>
      </c>
      <c r="H5" s="5">
        <f>'2020-01 FR'!D48</f>
        <v>-712.21</v>
      </c>
    </row>
    <row r="6" spans="1:9" x14ac:dyDescent="0.25">
      <c r="A6" t="s">
        <v>440</v>
      </c>
      <c r="C6" s="5">
        <f>'2020-02 CH'!C67</f>
        <v>143.00999999999971</v>
      </c>
      <c r="D6" s="5">
        <f>'2020-02 CH'!D67</f>
        <v>483.68000000000006</v>
      </c>
      <c r="E6" s="5">
        <f>'2020-02 CH'!E67</f>
        <v>18439.18</v>
      </c>
      <c r="G6" s="5">
        <f>'2020-02 FR'!C46</f>
        <v>998.53000000000009</v>
      </c>
      <c r="H6" s="5">
        <f>'2020-02 FR'!D46</f>
        <v>-2059.29</v>
      </c>
      <c r="I6" t="s">
        <v>453</v>
      </c>
    </row>
    <row r="7" spans="1:9" x14ac:dyDescent="0.25">
      <c r="A7" t="s">
        <v>441</v>
      </c>
      <c r="C7" s="5">
        <f>'2020-03 CG'!C68</f>
        <v>216.55999999999989</v>
      </c>
      <c r="D7" s="5">
        <f>'2020-03 CG'!D68</f>
        <v>-789.01999999999987</v>
      </c>
      <c r="E7" s="5">
        <f>'2020-03 CG'!E68</f>
        <v>19638.329999999994</v>
      </c>
      <c r="G7" s="5">
        <f>'2020-03 FR'!C44</f>
        <v>224.68000000000004</v>
      </c>
      <c r="H7" s="5">
        <f>'2020-03 FR'!D44</f>
        <v>0</v>
      </c>
    </row>
    <row r="8" spans="1:9" x14ac:dyDescent="0.25">
      <c r="A8" t="s">
        <v>442</v>
      </c>
      <c r="C8" s="5">
        <f>'2020-04 CG'!C44</f>
        <v>415.28000000000009</v>
      </c>
      <c r="D8" s="5">
        <f>'2020-04 CG'!D44</f>
        <v>-887.68000000000006</v>
      </c>
      <c r="E8" s="5">
        <f>'2020-04 CG'!E44</f>
        <v>12192.81</v>
      </c>
      <c r="G8" s="5">
        <f>'2020-04 FR'!C30</f>
        <v>577.23000000000025</v>
      </c>
      <c r="H8" s="5">
        <f>'2020-04 FR'!D30</f>
        <v>0</v>
      </c>
    </row>
    <row r="9" spans="1:9" x14ac:dyDescent="0.25">
      <c r="A9" t="s">
        <v>443</v>
      </c>
      <c r="C9" s="5">
        <f>'2020-05 CG'!C48</f>
        <v>711.35</v>
      </c>
      <c r="D9" s="5">
        <f>'2020-05 CG'!D48</f>
        <v>-831.38000000000011</v>
      </c>
      <c r="E9" s="5">
        <f>'2020-05 CG'!E48</f>
        <v>-774.4</v>
      </c>
      <c r="G9" s="5">
        <f>'2020-05 FR'!C41</f>
        <v>1265.0599999999997</v>
      </c>
      <c r="H9" s="5">
        <f>'2020-05 FR'!D41</f>
        <v>0</v>
      </c>
      <c r="I9" t="s">
        <v>1782</v>
      </c>
    </row>
    <row r="10" spans="1:9" x14ac:dyDescent="0.25">
      <c r="A10" t="s">
        <v>444</v>
      </c>
      <c r="C10" s="5">
        <f>'2020-06-CG'!C52</f>
        <v>-834.21000000000049</v>
      </c>
      <c r="D10" s="5">
        <f>'2020-06-CG'!D52</f>
        <v>-1124.6099999999999</v>
      </c>
      <c r="E10" s="5">
        <f>'2020-06-CG'!E52</f>
        <v>-1794.16</v>
      </c>
      <c r="G10" s="5">
        <f>'2020-06 FR'!C41</f>
        <v>341.11000000000007</v>
      </c>
      <c r="H10" s="5">
        <f>'2020-06 FR'!D41</f>
        <v>0</v>
      </c>
    </row>
    <row r="11" spans="1:9" x14ac:dyDescent="0.25">
      <c r="A11" t="s">
        <v>445</v>
      </c>
      <c r="C11" s="5">
        <f>'2020-07 CG'!C71</f>
        <v>17.450000000000102</v>
      </c>
      <c r="D11" s="5">
        <f>'2020-07 CG'!D71</f>
        <v>337.89</v>
      </c>
      <c r="E11" s="5">
        <f>'2020-07 CG'!E71</f>
        <v>-3316.16</v>
      </c>
      <c r="G11" s="5">
        <f>'2020-07 FR'!C33</f>
        <v>1176.08</v>
      </c>
      <c r="H11" s="5">
        <f>'2020-07 FR'!D33</f>
        <v>-1348</v>
      </c>
      <c r="I11" t="s">
        <v>958</v>
      </c>
    </row>
    <row r="12" spans="1:9" x14ac:dyDescent="0.25">
      <c r="A12" t="s">
        <v>446</v>
      </c>
      <c r="C12" s="5">
        <f>'2020-08 CG'!C76</f>
        <v>-333.82000000000033</v>
      </c>
      <c r="D12" s="5">
        <f>'2020-08 CG'!D76</f>
        <v>-605.45000000000005</v>
      </c>
      <c r="E12" s="5">
        <f>'2020-08 CG'!E76</f>
        <v>-9862.130000000001</v>
      </c>
      <c r="G12" s="5">
        <f>'2020-08 FR'!C34</f>
        <v>-7.79</v>
      </c>
      <c r="H12" s="5">
        <f>'2020-08 FR'!D34</f>
        <v>0</v>
      </c>
      <c r="I12" t="s">
        <v>1118</v>
      </c>
    </row>
    <row r="13" spans="1:9" x14ac:dyDescent="0.25">
      <c r="A13" t="s">
        <v>447</v>
      </c>
      <c r="C13" s="5">
        <f>'2020-09 CG'!C78</f>
        <v>-1019.6799999999996</v>
      </c>
      <c r="D13" s="5">
        <f>'2020-09 CG'!D78</f>
        <v>-62.850000000000136</v>
      </c>
      <c r="E13" s="5">
        <f>'2020-09 CG'!E78</f>
        <v>259406.73</v>
      </c>
      <c r="G13" s="5">
        <f>'2020-09 FR'!C28</f>
        <v>438.71000000000004</v>
      </c>
      <c r="H13" s="5">
        <f>'2020-09 FR'!D28</f>
        <v>0</v>
      </c>
    </row>
    <row r="14" spans="1:9" x14ac:dyDescent="0.25">
      <c r="A14" t="s">
        <v>448</v>
      </c>
      <c r="C14" s="5">
        <f>'2020-10 CG'!C57</f>
        <v>245.95999999999995</v>
      </c>
      <c r="D14" s="5">
        <f>'2020-10 CG'!D57</f>
        <v>-1350.96</v>
      </c>
      <c r="E14" s="5">
        <f>'2020-10 CG'!E57</f>
        <v>-9219.61</v>
      </c>
      <c r="G14" s="5">
        <f>'2020-10 FR'!C50</f>
        <v>654.09999999999991</v>
      </c>
      <c r="H14" s="5">
        <f>'2020-10 FR'!D50</f>
        <v>0</v>
      </c>
    </row>
    <row r="15" spans="1:9" x14ac:dyDescent="0.25">
      <c r="A15" t="s">
        <v>449</v>
      </c>
      <c r="C15" s="5">
        <f>'2020-11 CG'!C51</f>
        <v>250.86999999999983</v>
      </c>
      <c r="D15" s="5">
        <f>'2020-11 CG'!D51</f>
        <v>-159.72</v>
      </c>
      <c r="E15" s="5">
        <f>'2020-11 CG'!E51</f>
        <v>0</v>
      </c>
      <c r="G15" s="5">
        <f>'2020-11 FR'!C37</f>
        <v>293.30999999999995</v>
      </c>
      <c r="H15" s="5">
        <f>'2020-11 FR'!D37</f>
        <v>0</v>
      </c>
    </row>
    <row r="16" spans="1:9" x14ac:dyDescent="0.25">
      <c r="A16" t="s">
        <v>450</v>
      </c>
      <c r="C16" s="5">
        <f>'2020-12 CG'!C64</f>
        <v>-541.4100000000002</v>
      </c>
      <c r="D16" s="5">
        <f>'2020-12 CG'!D64</f>
        <v>-1889.6499999999999</v>
      </c>
      <c r="E16" s="5">
        <f>'2020-12 CG'!E64</f>
        <v>0</v>
      </c>
      <c r="G16" s="5">
        <f>'2020-12 FR'!C60</f>
        <v>396.8599999999999</v>
      </c>
      <c r="H16" s="5">
        <f>'2020-12 FR'!D60</f>
        <v>0</v>
      </c>
    </row>
    <row r="17" spans="1:9" x14ac:dyDescent="0.25">
      <c r="A17" t="s">
        <v>451</v>
      </c>
      <c r="C17" s="5">
        <f>SUM(C5:C16)</f>
        <v>-896.22000000000139</v>
      </c>
      <c r="D17" s="5">
        <f t="shared" ref="D17:E17" si="0">SUM(D5:D16)</f>
        <v>-7651.13</v>
      </c>
      <c r="E17" s="5">
        <f t="shared" si="0"/>
        <v>283643.62</v>
      </c>
      <c r="G17" s="5">
        <f t="shared" ref="G17" si="1">SUM(G5:G16)</f>
        <v>6327.94</v>
      </c>
      <c r="H17" s="5">
        <f t="shared" ref="H17" si="2">SUM(H5:H16)</f>
        <v>-4119.5</v>
      </c>
    </row>
    <row r="18" spans="1:9" x14ac:dyDescent="0.25">
      <c r="C18" s="74">
        <f>SUM(C17:D17)</f>
        <v>-8547.3500000000022</v>
      </c>
      <c r="D18" s="75"/>
      <c r="G18" s="74">
        <f>SUM(G17:H17)</f>
        <v>2208.4399999999996</v>
      </c>
      <c r="H18" s="75"/>
    </row>
    <row r="19" spans="1:9" ht="15.75" thickBot="1" x14ac:dyDescent="0.3"/>
    <row r="20" spans="1:9" ht="15.75" thickBot="1" x14ac:dyDescent="0.3">
      <c r="C20" s="5" t="s">
        <v>452</v>
      </c>
      <c r="G20" s="14">
        <f>C18+G18</f>
        <v>-6338.9100000000026</v>
      </c>
    </row>
    <row r="22" spans="1:9" ht="15.75" x14ac:dyDescent="0.25">
      <c r="A22" s="50">
        <v>2021</v>
      </c>
      <c r="C22" s="5" t="s">
        <v>435</v>
      </c>
      <c r="D22" s="5" t="s">
        <v>436</v>
      </c>
      <c r="E22" s="5" t="s">
        <v>437</v>
      </c>
      <c r="G22" s="5" t="s">
        <v>438</v>
      </c>
      <c r="H22" s="5" t="s">
        <v>439</v>
      </c>
    </row>
    <row r="24" spans="1:9" x14ac:dyDescent="0.25">
      <c r="A24" t="s">
        <v>1764</v>
      </c>
      <c r="C24" s="5">
        <f>'2021-01 CG'!C68</f>
        <v>-204.8300000000001</v>
      </c>
      <c r="D24" s="5">
        <f>'2021-01 CG'!D68</f>
        <v>-583.05999999999995</v>
      </c>
      <c r="E24" s="5">
        <f>'2021-01 CG'!E68</f>
        <v>-1486.5600000000013</v>
      </c>
      <c r="G24" s="5">
        <f>'2021-01 FR'!C45</f>
        <v>452.48000000000008</v>
      </c>
      <c r="H24" s="5">
        <f>'2021-01 FR'!D45</f>
        <v>-791.3</v>
      </c>
      <c r="I24" t="s">
        <v>1781</v>
      </c>
    </row>
    <row r="25" spans="1:9" x14ac:dyDescent="0.25">
      <c r="A25" t="s">
        <v>1765</v>
      </c>
      <c r="C25" s="5">
        <f>'2021-02 CG'!C64</f>
        <v>-133.21000000000006</v>
      </c>
      <c r="D25" s="5">
        <f>'2021-02 CG'!D64</f>
        <v>-1925.6000000000001</v>
      </c>
      <c r="G25" s="5">
        <f>'2021-02 FR'!C39</f>
        <v>348.2000000000001</v>
      </c>
      <c r="H25" s="5">
        <f>'2021-02 FR'!D39</f>
        <v>273.97000000000003</v>
      </c>
    </row>
    <row r="26" spans="1:9" x14ac:dyDescent="0.25">
      <c r="A26" t="s">
        <v>1766</v>
      </c>
      <c r="C26" s="5">
        <f>'2021-03 CG'!C65</f>
        <v>-385.48000000000019</v>
      </c>
      <c r="D26" s="5">
        <f>'2021-03 CG'!D65</f>
        <v>0</v>
      </c>
      <c r="E26" s="5">
        <f>'2021-03 CG'!E65</f>
        <v>-872.34</v>
      </c>
      <c r="G26" s="5">
        <f>'2021-03 FR'!C58</f>
        <v>132.61000000000001</v>
      </c>
      <c r="H26" s="5">
        <f>'2021-03 FR'!D58</f>
        <v>0</v>
      </c>
    </row>
    <row r="27" spans="1:9" x14ac:dyDescent="0.25">
      <c r="A27" t="s">
        <v>1767</v>
      </c>
      <c r="C27" s="5">
        <f>'2021-04 CG'!C54</f>
        <v>-683.06000000000006</v>
      </c>
      <c r="D27" s="5">
        <f>'2021-04 CG'!D54</f>
        <v>0</v>
      </c>
      <c r="E27" s="5">
        <f>'2021-04 CG'!E54</f>
        <v>0</v>
      </c>
      <c r="G27" s="5">
        <f>'2021-04 FR'!C48</f>
        <v>605.54000000000008</v>
      </c>
      <c r="H27" s="5">
        <f>'2021-04 FR'!D48</f>
        <v>0</v>
      </c>
    </row>
    <row r="28" spans="1:9" x14ac:dyDescent="0.25">
      <c r="A28" t="s">
        <v>1768</v>
      </c>
      <c r="C28" s="5">
        <f>'2021-05 CG'!C67</f>
        <v>-823.45</v>
      </c>
      <c r="D28" s="5">
        <f>'2021-05 CG'!D67</f>
        <v>0</v>
      </c>
      <c r="E28" s="5">
        <f>'2021-05 CG'!E67</f>
        <v>-209.98</v>
      </c>
      <c r="G28" s="5">
        <f>'2021-05 FR'!C36</f>
        <v>629.42999999999995</v>
      </c>
      <c r="H28" s="5">
        <f>'2021-05 FR'!D36</f>
        <v>0</v>
      </c>
    </row>
    <row r="29" spans="1:9" x14ac:dyDescent="0.25">
      <c r="A29" t="s">
        <v>1769</v>
      </c>
      <c r="C29" s="5">
        <f>+'2021-06 CG'!C70</f>
        <v>-1165.3300000000006</v>
      </c>
      <c r="D29" s="5">
        <f>+'2021-06 CG'!D70</f>
        <v>-3575.53</v>
      </c>
      <c r="E29" s="5">
        <f>+'2021-06 CG'!E70</f>
        <v>-259.89999999999998</v>
      </c>
      <c r="G29" s="5">
        <f>+'2021-06 FR'!C40</f>
        <v>920.63999999999987</v>
      </c>
      <c r="H29" s="5">
        <f>+'2021-06 FR'!D40</f>
        <v>-300</v>
      </c>
      <c r="I29" t="s">
        <v>2469</v>
      </c>
    </row>
    <row r="30" spans="1:9" x14ac:dyDescent="0.25">
      <c r="A30" t="s">
        <v>1770</v>
      </c>
      <c r="C30" s="5">
        <f>'2021-07 CG'!C65</f>
        <v>-289.52999999999997</v>
      </c>
      <c r="D30" s="5">
        <f>'2021-07 CG'!D65</f>
        <v>-1633.4100000000003</v>
      </c>
      <c r="E30" s="5">
        <f>'2021-07 CG'!E65</f>
        <v>0</v>
      </c>
      <c r="G30" s="5">
        <f>'2021-07 FR'!C43</f>
        <v>744.24</v>
      </c>
      <c r="H30" s="5">
        <f>'2021-07 FR'!D43</f>
        <v>-500</v>
      </c>
    </row>
    <row r="31" spans="1:9" x14ac:dyDescent="0.25">
      <c r="A31" t="s">
        <v>1771</v>
      </c>
      <c r="C31" s="5">
        <f>'2021-08 CG'!C91</f>
        <v>-1561.2400000000002</v>
      </c>
      <c r="D31" s="5">
        <f>'2021-08 CG'!D91</f>
        <v>-2890.1000000000004</v>
      </c>
      <c r="E31" s="5">
        <f>'2021-08 CG'!E91</f>
        <v>-2705.7000000000003</v>
      </c>
      <c r="G31" s="5">
        <f>'2021-08 FR'!C43</f>
        <v>331.44</v>
      </c>
      <c r="H31" s="5">
        <f>'2021-08 FR'!D43</f>
        <v>-255.28</v>
      </c>
    </row>
    <row r="32" spans="1:9" x14ac:dyDescent="0.25">
      <c r="A32" t="s">
        <v>1772</v>
      </c>
      <c r="C32" s="5">
        <f>'2021-09 CG'!C49</f>
        <v>872.3900000000001</v>
      </c>
      <c r="D32" s="5">
        <f>'2021-09 CG'!D49</f>
        <v>-2219.5699999999997</v>
      </c>
      <c r="E32" s="5">
        <f>'2021-09 CG'!E49</f>
        <v>37304.21</v>
      </c>
      <c r="G32" s="5">
        <f>'2021-09 FR'!C43</f>
        <v>265.34999999999991</v>
      </c>
      <c r="H32" s="5">
        <f>'2021-09 FR'!D43</f>
        <v>0</v>
      </c>
    </row>
    <row r="33" spans="1:10" x14ac:dyDescent="0.25">
      <c r="A33" t="s">
        <v>1773</v>
      </c>
      <c r="C33" s="5">
        <f>'2021-10 CG'!C76</f>
        <v>-174.90999999999957</v>
      </c>
      <c r="D33" s="5">
        <f>'2021-10 CG'!D76</f>
        <v>-556.74</v>
      </c>
      <c r="E33" s="5">
        <f>'2021-10 CG'!E76</f>
        <v>-15855.82</v>
      </c>
      <c r="G33" s="5">
        <f>'2021-10 FR'!C43</f>
        <v>1012.89</v>
      </c>
      <c r="H33" s="5">
        <f>'2021-10 FR'!D43</f>
        <v>0</v>
      </c>
    </row>
    <row r="34" spans="1:10" x14ac:dyDescent="0.25">
      <c r="A34" t="s">
        <v>1774</v>
      </c>
      <c r="C34" s="5">
        <f>'2021-11 CG'!C69</f>
        <v>-427.88000000000045</v>
      </c>
      <c r="D34" s="5">
        <f>'2021-11 CG'!D69</f>
        <v>-2247.9600000000005</v>
      </c>
      <c r="E34" s="5">
        <f>'2021-11 CG'!E69</f>
        <v>-14094.68</v>
      </c>
      <c r="G34" s="5">
        <f>'2021-11 FR'!C47</f>
        <v>221.99000000000007</v>
      </c>
      <c r="H34" s="5">
        <f>'2021-11 FR'!D47</f>
        <v>-1455.92</v>
      </c>
    </row>
    <row r="35" spans="1:10" x14ac:dyDescent="0.25">
      <c r="A35" t="s">
        <v>1775</v>
      </c>
      <c r="C35" s="5">
        <f>'2021-12 CG'!C70</f>
        <v>-686.9899999999999</v>
      </c>
      <c r="D35" s="5">
        <f>'2021-12 CG'!D70</f>
        <v>-4037.2199999999993</v>
      </c>
      <c r="E35" s="5">
        <f>'2021-12 CG'!E70</f>
        <v>0</v>
      </c>
      <c r="G35" s="5">
        <f>'2021-12 FR'!C61</f>
        <v>84.120000000000033</v>
      </c>
      <c r="H35" s="5">
        <f>'2021-12 FR'!D61</f>
        <v>-225.4</v>
      </c>
    </row>
    <row r="36" spans="1:10" x14ac:dyDescent="0.25">
      <c r="A36" s="63" t="s">
        <v>1776</v>
      </c>
      <c r="B36" s="63"/>
      <c r="C36" s="19">
        <f>SUM(C24:C35)</f>
        <v>-5663.52</v>
      </c>
      <c r="D36" s="19">
        <f t="shared" ref="D36:E36" si="3">SUM(D24:D35)</f>
        <v>-19669.190000000002</v>
      </c>
      <c r="E36" s="19">
        <f t="shared" si="3"/>
        <v>1819.2299999999959</v>
      </c>
      <c r="F36" s="19"/>
      <c r="G36" s="19">
        <f t="shared" ref="G36:H36" si="4">SUM(G24:G35)</f>
        <v>5748.93</v>
      </c>
      <c r="H36" s="19">
        <f t="shared" si="4"/>
        <v>-3253.93</v>
      </c>
    </row>
    <row r="37" spans="1:10" x14ac:dyDescent="0.25">
      <c r="C37" s="74">
        <f>SUM(C36:D36)</f>
        <v>-25332.710000000003</v>
      </c>
      <c r="D37" s="75"/>
      <c r="G37" s="74">
        <f>SUM(G36:H36)</f>
        <v>2495.0000000000005</v>
      </c>
      <c r="H37" s="75"/>
    </row>
    <row r="38" spans="1:10" ht="15.75" thickBot="1" x14ac:dyDescent="0.3"/>
    <row r="39" spans="1:10" ht="15.75" thickBot="1" x14ac:dyDescent="0.3">
      <c r="C39" s="5" t="s">
        <v>1777</v>
      </c>
      <c r="G39" s="14">
        <f>C37+G37</f>
        <v>-22837.710000000003</v>
      </c>
    </row>
    <row r="41" spans="1:10" ht="15.75" x14ac:dyDescent="0.25">
      <c r="A41" s="50">
        <v>2022</v>
      </c>
      <c r="C41" s="5" t="s">
        <v>435</v>
      </c>
      <c r="D41" s="5" t="s">
        <v>436</v>
      </c>
      <c r="E41" s="5" t="s">
        <v>437</v>
      </c>
      <c r="G41" s="5" t="s">
        <v>438</v>
      </c>
      <c r="H41" s="5" t="s">
        <v>439</v>
      </c>
    </row>
    <row r="43" spans="1:10" x14ac:dyDescent="0.25">
      <c r="A43" s="71" t="s">
        <v>3344</v>
      </c>
      <c r="C43" s="5">
        <f>'2022-01à03 CG'!C175</f>
        <v>167.9199999999995</v>
      </c>
      <c r="D43" s="5">
        <f>'2022-01à03 CG'!D175</f>
        <v>-2493.83</v>
      </c>
      <c r="E43" s="5">
        <f>'2022-01à03 CG'!E175</f>
        <v>7595.47</v>
      </c>
      <c r="G43" s="5">
        <f>'2022-01à03 FR'!C120</f>
        <v>744.66999999999985</v>
      </c>
      <c r="H43" s="5">
        <f>'2022-01à03 FR'!D120</f>
        <v>-1960</v>
      </c>
    </row>
    <row r="44" spans="1:10" x14ac:dyDescent="0.25">
      <c r="A44" s="73" t="s">
        <v>3990</v>
      </c>
      <c r="C44" s="5">
        <f>'2022-04 à 06 CG'!C188</f>
        <v>-2464.2200000000007</v>
      </c>
      <c r="D44" s="5">
        <f>'2022-04 à 06 CG'!D188</f>
        <v>-6836.03</v>
      </c>
      <c r="E44" s="5">
        <f>'2022-04 à 06 CG'!E188</f>
        <v>-8294.61</v>
      </c>
      <c r="G44" s="5">
        <f>'2022-04 à 06 FR'!C128</f>
        <v>3503.4100000000012</v>
      </c>
      <c r="H44" s="5">
        <f>'2022-04 à 06 FR'!D128</f>
        <v>-2000</v>
      </c>
      <c r="I44" s="20">
        <f>'2022-04 à 06 FR'!E128</f>
        <v>-12855.46</v>
      </c>
      <c r="J44" t="s">
        <v>3991</v>
      </c>
    </row>
    <row r="45" spans="1:10" x14ac:dyDescent="0.25">
      <c r="A45" s="73" t="s">
        <v>4315</v>
      </c>
      <c r="C45" s="5">
        <f>'2022-07 à 08 CG'!C135</f>
        <v>1052.1600000000003</v>
      </c>
      <c r="D45" s="5">
        <f>'2022-07 à 08 CG'!D135</f>
        <v>0</v>
      </c>
      <c r="E45" s="5">
        <f>'2022-07 à 08 CG'!E135</f>
        <v>4481.6699999999983</v>
      </c>
      <c r="G45" s="5">
        <f>'2022-07 à 08 FR'!C95</f>
        <v>1137.0099999999998</v>
      </c>
      <c r="H45" s="5">
        <f>'2022-07 à 08 FR'!D95</f>
        <v>-1214.81</v>
      </c>
      <c r="I45" t="s">
        <v>4316</v>
      </c>
    </row>
    <row r="46" spans="1:10" x14ac:dyDescent="0.25">
      <c r="A46" s="72" t="s">
        <v>3339</v>
      </c>
      <c r="C46" s="5">
        <v>0</v>
      </c>
      <c r="D46" s="5">
        <v>0</v>
      </c>
      <c r="E46" s="5">
        <v>0</v>
      </c>
      <c r="G46" s="5">
        <v>0</v>
      </c>
      <c r="H46" s="5">
        <v>0</v>
      </c>
    </row>
    <row r="47" spans="1:10" x14ac:dyDescent="0.25">
      <c r="A47" s="72" t="s">
        <v>3340</v>
      </c>
      <c r="C47" s="5">
        <v>0</v>
      </c>
      <c r="D47" s="5">
        <v>0</v>
      </c>
      <c r="E47" s="5">
        <v>0</v>
      </c>
      <c r="G47" s="5">
        <v>0</v>
      </c>
      <c r="H47" s="5">
        <v>0</v>
      </c>
    </row>
    <row r="48" spans="1:10" x14ac:dyDescent="0.25">
      <c r="A48" s="72" t="s">
        <v>3341</v>
      </c>
      <c r="C48" s="5">
        <v>0</v>
      </c>
      <c r="D48" s="5">
        <v>0</v>
      </c>
      <c r="E48" s="5">
        <v>0</v>
      </c>
      <c r="G48" s="5">
        <v>0</v>
      </c>
      <c r="H48" s="5">
        <v>0</v>
      </c>
    </row>
    <row r="49" spans="1:8" x14ac:dyDescent="0.25">
      <c r="A49" s="72" t="s">
        <v>3342</v>
      </c>
      <c r="C49" s="5">
        <v>0</v>
      </c>
      <c r="D49" s="5">
        <v>0</v>
      </c>
      <c r="E49" s="5">
        <v>0</v>
      </c>
      <c r="G49" s="5">
        <v>0</v>
      </c>
      <c r="H49" s="5">
        <v>0</v>
      </c>
    </row>
    <row r="50" spans="1:8" x14ac:dyDescent="0.25">
      <c r="A50" s="63" t="s">
        <v>3343</v>
      </c>
      <c r="B50" s="63"/>
      <c r="C50" s="19">
        <f>SUM(C41:C49)</f>
        <v>-1244.1400000000008</v>
      </c>
      <c r="D50" s="19">
        <f t="shared" ref="D50:H50" si="5">SUM(D41:D49)</f>
        <v>-9329.86</v>
      </c>
      <c r="E50" s="19">
        <f t="shared" si="5"/>
        <v>3782.5299999999979</v>
      </c>
      <c r="F50" s="19"/>
      <c r="G50" s="19">
        <f t="shared" si="5"/>
        <v>5385.09</v>
      </c>
      <c r="H50" s="19">
        <f t="shared" si="5"/>
        <v>-5174.8099999999995</v>
      </c>
    </row>
    <row r="51" spans="1:8" x14ac:dyDescent="0.25">
      <c r="C51" s="74">
        <f>SUM(C50:D50)</f>
        <v>-10574.000000000002</v>
      </c>
      <c r="D51" s="75"/>
      <c r="G51" s="74">
        <f>SUM(G50:H50)</f>
        <v>210.28000000000065</v>
      </c>
      <c r="H51" s="75"/>
    </row>
    <row r="52" spans="1:8" ht="15.75" thickBot="1" x14ac:dyDescent="0.3">
      <c r="C52" s="5" t="s">
        <v>3792</v>
      </c>
      <c r="G52" s="5">
        <v>800</v>
      </c>
    </row>
    <row r="53" spans="1:8" ht="15.75" thickBot="1" x14ac:dyDescent="0.3">
      <c r="C53" s="5" t="s">
        <v>3536</v>
      </c>
      <c r="G53" s="14">
        <f>C51+G51+G52</f>
        <v>-9563.7200000000012</v>
      </c>
    </row>
  </sheetData>
  <mergeCells count="6">
    <mergeCell ref="C18:D18"/>
    <mergeCell ref="G18:H18"/>
    <mergeCell ref="C37:D37"/>
    <mergeCell ref="G37:H37"/>
    <mergeCell ref="C51:D51"/>
    <mergeCell ref="G51:H5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B89C-F033-4F3F-8C3F-6F86BBDDA266}">
  <dimension ref="A4:O72"/>
  <sheetViews>
    <sheetView topLeftCell="A28" workbookViewId="0">
      <selection activeCell="D61" sqref="D61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2905</v>
      </c>
      <c r="B6" s="21">
        <v>44501</v>
      </c>
      <c r="C6" s="35">
        <v>-145.25</v>
      </c>
      <c r="E6" s="6"/>
      <c r="F6" s="6" t="s">
        <v>13</v>
      </c>
      <c r="I6" s="6" t="s">
        <v>3096</v>
      </c>
      <c r="J6" s="6" t="s">
        <v>1803</v>
      </c>
      <c r="K6" s="6" t="str">
        <f>"7506593905030404"</f>
        <v>7506593905030404</v>
      </c>
      <c r="N6" s="6" t="s">
        <v>3097</v>
      </c>
    </row>
    <row r="7" spans="1:15" x14ac:dyDescent="0.25">
      <c r="A7" s="6" t="s">
        <v>2905</v>
      </c>
      <c r="B7" s="21">
        <v>44502</v>
      </c>
      <c r="C7" s="35">
        <v>-3</v>
      </c>
      <c r="E7" s="6"/>
      <c r="F7" s="6" t="s">
        <v>63</v>
      </c>
      <c r="N7" s="6" t="s">
        <v>64</v>
      </c>
    </row>
    <row r="8" spans="1:15" x14ac:dyDescent="0.25">
      <c r="A8" s="6" t="s">
        <v>2905</v>
      </c>
      <c r="B8" s="21">
        <v>44499</v>
      </c>
      <c r="C8" s="35">
        <v>-35.99</v>
      </c>
      <c r="E8" s="6"/>
      <c r="F8" s="6" t="s">
        <v>22</v>
      </c>
      <c r="I8" s="6" t="s">
        <v>1368</v>
      </c>
      <c r="J8" s="6" t="s">
        <v>661</v>
      </c>
      <c r="K8" s="6" t="str">
        <f>"7506593905030404"</f>
        <v>7506593905030404</v>
      </c>
      <c r="N8" s="6" t="s">
        <v>3098</v>
      </c>
    </row>
    <row r="9" spans="1:15" x14ac:dyDescent="0.25">
      <c r="A9" s="6" t="s">
        <v>2905</v>
      </c>
      <c r="B9" s="21">
        <v>44502</v>
      </c>
      <c r="C9" s="35">
        <v>-120</v>
      </c>
      <c r="E9" s="6"/>
      <c r="F9" s="6" t="s">
        <v>29</v>
      </c>
      <c r="G9" s="6" t="s">
        <v>1156</v>
      </c>
      <c r="H9" s="6" t="s">
        <v>1157</v>
      </c>
      <c r="L9" s="6">
        <v>304100049555</v>
      </c>
      <c r="N9" s="6" t="s">
        <v>3099</v>
      </c>
    </row>
    <row r="10" spans="1:15" x14ac:dyDescent="0.25">
      <c r="A10" s="6" t="s">
        <v>2905</v>
      </c>
      <c r="B10" s="21">
        <v>44502</v>
      </c>
      <c r="C10" s="53" t="s">
        <v>3181</v>
      </c>
      <c r="E10" s="6">
        <v>-797.34</v>
      </c>
      <c r="F10" s="6" t="s">
        <v>29</v>
      </c>
      <c r="G10" s="6" t="s">
        <v>201</v>
      </c>
      <c r="H10" s="6" t="s">
        <v>626</v>
      </c>
      <c r="L10" s="6">
        <v>321353030337</v>
      </c>
      <c r="N10" s="6" t="s">
        <v>3100</v>
      </c>
    </row>
    <row r="11" spans="1:15" x14ac:dyDescent="0.25">
      <c r="A11" s="6" t="s">
        <v>3101</v>
      </c>
      <c r="B11" s="21">
        <v>44502</v>
      </c>
      <c r="C11" s="35">
        <v>-3.02</v>
      </c>
      <c r="E11" s="6"/>
      <c r="F11" s="6" t="s">
        <v>29</v>
      </c>
      <c r="G11" s="6" t="s">
        <v>3102</v>
      </c>
      <c r="H11" s="6" t="s">
        <v>3103</v>
      </c>
      <c r="L11" s="6" t="s">
        <v>3104</v>
      </c>
      <c r="N11" s="6" t="s">
        <v>3105</v>
      </c>
    </row>
    <row r="12" spans="1:15" x14ac:dyDescent="0.25">
      <c r="A12" s="6" t="s">
        <v>3101</v>
      </c>
      <c r="B12" s="21">
        <v>44502</v>
      </c>
      <c r="C12" s="62" t="s">
        <v>3178</v>
      </c>
      <c r="D12" s="35">
        <v>-728.79</v>
      </c>
      <c r="E12" s="6"/>
      <c r="F12" s="6" t="s">
        <v>149</v>
      </c>
      <c r="L12" s="6" t="s">
        <v>3106</v>
      </c>
      <c r="M12" s="6" t="s">
        <v>151</v>
      </c>
      <c r="N12" s="6" t="s">
        <v>152</v>
      </c>
    </row>
    <row r="13" spans="1:15" x14ac:dyDescent="0.25">
      <c r="A13" s="6" t="s">
        <v>3101</v>
      </c>
      <c r="B13" s="21">
        <v>44503</v>
      </c>
      <c r="C13" s="35">
        <v>-6.16</v>
      </c>
      <c r="E13" s="6"/>
      <c r="F13" s="6" t="s">
        <v>13</v>
      </c>
      <c r="I13" s="6" t="s">
        <v>2267</v>
      </c>
      <c r="J13" s="6" t="s">
        <v>224</v>
      </c>
      <c r="K13" s="6" t="str">
        <f t="shared" ref="K13:K21" si="0">"7506593905030404"</f>
        <v>7506593905030404</v>
      </c>
      <c r="N13" s="6" t="s">
        <v>3107</v>
      </c>
    </row>
    <row r="14" spans="1:15" x14ac:dyDescent="0.25">
      <c r="A14" s="6" t="s">
        <v>3101</v>
      </c>
      <c r="B14" s="21">
        <v>44503</v>
      </c>
      <c r="C14" s="35">
        <v>-60.7</v>
      </c>
      <c r="E14" s="6"/>
      <c r="F14" s="6" t="s">
        <v>13</v>
      </c>
      <c r="I14" s="6" t="s">
        <v>2134</v>
      </c>
      <c r="J14" s="6" t="s">
        <v>2135</v>
      </c>
      <c r="K14" s="6" t="str">
        <f t="shared" si="0"/>
        <v>7506593905030404</v>
      </c>
      <c r="N14" s="6" t="s">
        <v>3108</v>
      </c>
    </row>
    <row r="15" spans="1:15" x14ac:dyDescent="0.25">
      <c r="A15" s="6" t="s">
        <v>3101</v>
      </c>
      <c r="B15" s="21">
        <v>44504</v>
      </c>
      <c r="C15" s="35">
        <v>-8.5</v>
      </c>
      <c r="E15" s="6"/>
      <c r="F15" s="6" t="s">
        <v>13</v>
      </c>
      <c r="I15" s="6" t="s">
        <v>2500</v>
      </c>
      <c r="J15" s="6" t="s">
        <v>57</v>
      </c>
      <c r="K15" s="6" t="str">
        <f t="shared" si="0"/>
        <v>7506593905030404</v>
      </c>
      <c r="N15" s="6" t="s">
        <v>3109</v>
      </c>
    </row>
    <row r="16" spans="1:15" x14ac:dyDescent="0.25">
      <c r="A16" s="6" t="s">
        <v>3101</v>
      </c>
      <c r="B16" s="21">
        <v>44504</v>
      </c>
      <c r="C16" s="35">
        <v>-34</v>
      </c>
      <c r="E16" s="6"/>
      <c r="F16" s="6" t="s">
        <v>13</v>
      </c>
      <c r="I16" s="6" t="s">
        <v>2679</v>
      </c>
      <c r="J16" s="6" t="s">
        <v>214</v>
      </c>
      <c r="K16" s="6" t="str">
        <f t="shared" si="0"/>
        <v>7506593905030404</v>
      </c>
      <c r="N16" s="6" t="s">
        <v>3110</v>
      </c>
    </row>
    <row r="17" spans="1:14" x14ac:dyDescent="0.25">
      <c r="A17" s="6" t="s">
        <v>3101</v>
      </c>
      <c r="B17" s="21">
        <v>44504</v>
      </c>
      <c r="C17" s="35">
        <v>-11.5</v>
      </c>
      <c r="E17" s="6"/>
      <c r="F17" s="6" t="s">
        <v>13</v>
      </c>
      <c r="I17" s="6" t="s">
        <v>2679</v>
      </c>
      <c r="J17" s="6" t="s">
        <v>214</v>
      </c>
      <c r="K17" s="6" t="str">
        <f t="shared" si="0"/>
        <v>7506593905030404</v>
      </c>
      <c r="N17" s="6" t="s">
        <v>3111</v>
      </c>
    </row>
    <row r="18" spans="1:14" x14ac:dyDescent="0.25">
      <c r="A18" s="6" t="s">
        <v>3101</v>
      </c>
      <c r="B18" s="21">
        <v>44505</v>
      </c>
      <c r="C18" s="35">
        <v>-17.95</v>
      </c>
      <c r="E18" s="6"/>
      <c r="F18" s="6" t="s">
        <v>13</v>
      </c>
      <c r="I18" s="6" t="s">
        <v>2212</v>
      </c>
      <c r="J18" s="6" t="s">
        <v>57</v>
      </c>
      <c r="K18" s="6" t="str">
        <f t="shared" si="0"/>
        <v>7506593905030404</v>
      </c>
      <c r="N18" s="6" t="s">
        <v>3112</v>
      </c>
    </row>
    <row r="19" spans="1:14" x14ac:dyDescent="0.25">
      <c r="A19" s="6" t="s">
        <v>3101</v>
      </c>
      <c r="B19" s="21">
        <v>44505</v>
      </c>
      <c r="C19" s="35">
        <v>-43.73</v>
      </c>
      <c r="E19" s="6"/>
      <c r="F19" s="6" t="s">
        <v>13</v>
      </c>
      <c r="I19" s="6" t="s">
        <v>768</v>
      </c>
      <c r="J19" s="6" t="s">
        <v>57</v>
      </c>
      <c r="K19" s="6" t="str">
        <f t="shared" si="0"/>
        <v>7506593905030404</v>
      </c>
      <c r="N19" s="6" t="s">
        <v>3113</v>
      </c>
    </row>
    <row r="20" spans="1:14" x14ac:dyDescent="0.25">
      <c r="A20" s="6" t="s">
        <v>3101</v>
      </c>
      <c r="B20" s="21">
        <v>44506</v>
      </c>
      <c r="C20" s="35">
        <v>-37.35</v>
      </c>
      <c r="E20" s="6"/>
      <c r="F20" s="6" t="s">
        <v>13</v>
      </c>
      <c r="I20" s="6" t="s">
        <v>232</v>
      </c>
      <c r="J20" s="6" t="s">
        <v>233</v>
      </c>
      <c r="K20" s="6" t="str">
        <f t="shared" si="0"/>
        <v>7506593905030404</v>
      </c>
      <c r="N20" s="6" t="s">
        <v>3114</v>
      </c>
    </row>
    <row r="21" spans="1:14" x14ac:dyDescent="0.25">
      <c r="A21" s="6" t="s">
        <v>3101</v>
      </c>
      <c r="B21" s="21">
        <v>44507</v>
      </c>
      <c r="C21" s="35">
        <v>-3.2</v>
      </c>
      <c r="E21" s="6"/>
      <c r="F21" s="6" t="s">
        <v>13</v>
      </c>
      <c r="I21" s="6" t="s">
        <v>2216</v>
      </c>
      <c r="J21" s="6" t="s">
        <v>57</v>
      </c>
      <c r="K21" s="6" t="str">
        <f t="shared" si="0"/>
        <v>7506593905030404</v>
      </c>
      <c r="N21" s="6" t="s">
        <v>3115</v>
      </c>
    </row>
    <row r="22" spans="1:14" x14ac:dyDescent="0.25">
      <c r="A22" s="6" t="s">
        <v>3101</v>
      </c>
      <c r="B22" s="21">
        <v>44508</v>
      </c>
      <c r="C22" s="53" t="s">
        <v>2956</v>
      </c>
      <c r="E22" s="6">
        <v>-13297.34</v>
      </c>
      <c r="F22" s="6" t="s">
        <v>235</v>
      </c>
      <c r="G22" s="6" t="s">
        <v>3116</v>
      </c>
      <c r="H22" s="6" t="s">
        <v>3117</v>
      </c>
      <c r="L22" s="6">
        <v>200648457394</v>
      </c>
      <c r="N22" s="6" t="s">
        <v>3118</v>
      </c>
    </row>
    <row r="23" spans="1:14" x14ac:dyDescent="0.25">
      <c r="A23" s="6" t="s">
        <v>3101</v>
      </c>
      <c r="B23" s="21">
        <v>44508</v>
      </c>
      <c r="C23" s="35">
        <v>-53.03</v>
      </c>
      <c r="E23" s="6"/>
      <c r="F23" s="6" t="s">
        <v>13</v>
      </c>
      <c r="I23" s="6" t="s">
        <v>2282</v>
      </c>
      <c r="J23" s="6" t="s">
        <v>2283</v>
      </c>
      <c r="K23" s="6" t="str">
        <f t="shared" ref="K23:K35" si="1">"7506593905030404"</f>
        <v>7506593905030404</v>
      </c>
      <c r="N23" s="6" t="s">
        <v>3119</v>
      </c>
    </row>
    <row r="24" spans="1:14" x14ac:dyDescent="0.25">
      <c r="A24" s="6" t="s">
        <v>3101</v>
      </c>
      <c r="B24" s="21">
        <v>44509</v>
      </c>
      <c r="C24" s="35">
        <v>-46.28</v>
      </c>
      <c r="E24" s="6"/>
      <c r="F24" s="6" t="s">
        <v>13</v>
      </c>
      <c r="I24" s="6" t="s">
        <v>2134</v>
      </c>
      <c r="J24" s="6" t="s">
        <v>2135</v>
      </c>
      <c r="K24" s="6" t="str">
        <f t="shared" si="1"/>
        <v>7506593905030404</v>
      </c>
      <c r="N24" s="6" t="s">
        <v>3120</v>
      </c>
    </row>
    <row r="25" spans="1:14" x14ac:dyDescent="0.25">
      <c r="A25" s="6" t="s">
        <v>3101</v>
      </c>
      <c r="B25" s="21">
        <v>44508</v>
      </c>
      <c r="C25" s="35">
        <v>-1.6</v>
      </c>
      <c r="E25" s="6"/>
      <c r="F25" s="6" t="s">
        <v>22</v>
      </c>
      <c r="I25" s="6" t="s">
        <v>250</v>
      </c>
      <c r="J25" s="6" t="s">
        <v>251</v>
      </c>
      <c r="K25" s="6" t="str">
        <f t="shared" si="1"/>
        <v>7506593905030404</v>
      </c>
      <c r="N25" s="6" t="s">
        <v>3121</v>
      </c>
    </row>
    <row r="26" spans="1:14" x14ac:dyDescent="0.25">
      <c r="A26" s="6" t="s">
        <v>3101</v>
      </c>
      <c r="B26" s="21">
        <v>44510</v>
      </c>
      <c r="C26" s="35">
        <v>-39.85</v>
      </c>
      <c r="E26" s="6"/>
      <c r="F26" s="6" t="s">
        <v>13</v>
      </c>
      <c r="I26" s="6" t="s">
        <v>2172</v>
      </c>
      <c r="J26" s="6" t="s">
        <v>227</v>
      </c>
      <c r="K26" s="6" t="str">
        <f t="shared" si="1"/>
        <v>7506593905030404</v>
      </c>
      <c r="N26" s="6" t="s">
        <v>3122</v>
      </c>
    </row>
    <row r="27" spans="1:14" x14ac:dyDescent="0.25">
      <c r="A27" s="6" t="s">
        <v>3101</v>
      </c>
      <c r="B27" s="21">
        <v>44510</v>
      </c>
      <c r="C27" s="35">
        <v>-44</v>
      </c>
      <c r="E27" s="6"/>
      <c r="F27" s="6" t="s">
        <v>13</v>
      </c>
      <c r="I27" s="6" t="s">
        <v>3123</v>
      </c>
      <c r="J27" s="6" t="s">
        <v>3124</v>
      </c>
      <c r="K27" s="6" t="str">
        <f t="shared" si="1"/>
        <v>7506593905030404</v>
      </c>
      <c r="N27" s="6" t="s">
        <v>3125</v>
      </c>
    </row>
    <row r="28" spans="1:14" x14ac:dyDescent="0.25">
      <c r="A28" s="6" t="s">
        <v>3101</v>
      </c>
      <c r="B28" s="21">
        <v>44510</v>
      </c>
      <c r="C28" s="35">
        <v>-17.22</v>
      </c>
      <c r="E28" s="6"/>
      <c r="F28" s="6" t="s">
        <v>13</v>
      </c>
      <c r="I28" s="6" t="s">
        <v>3126</v>
      </c>
      <c r="J28" s="6" t="s">
        <v>311</v>
      </c>
      <c r="K28" s="6" t="str">
        <f t="shared" si="1"/>
        <v>7506593905030404</v>
      </c>
      <c r="N28" s="6" t="s">
        <v>3127</v>
      </c>
    </row>
    <row r="29" spans="1:14" x14ac:dyDescent="0.25">
      <c r="A29" s="6" t="s">
        <v>3101</v>
      </c>
      <c r="B29" s="21">
        <v>44511</v>
      </c>
      <c r="C29" s="35">
        <v>-7.4</v>
      </c>
      <c r="E29" s="6"/>
      <c r="F29" s="6" t="s">
        <v>13</v>
      </c>
      <c r="I29" s="6" t="s">
        <v>199</v>
      </c>
      <c r="J29" s="6" t="s">
        <v>197</v>
      </c>
      <c r="K29" s="6" t="str">
        <f t="shared" si="1"/>
        <v>7506593905030404</v>
      </c>
      <c r="N29" s="6" t="s">
        <v>3128</v>
      </c>
    </row>
    <row r="30" spans="1:14" x14ac:dyDescent="0.25">
      <c r="A30" s="6" t="s">
        <v>3101</v>
      </c>
      <c r="B30" s="21">
        <v>44510</v>
      </c>
      <c r="C30" s="35">
        <v>-3.2</v>
      </c>
      <c r="E30" s="6"/>
      <c r="F30" s="6" t="s">
        <v>22</v>
      </c>
      <c r="I30" s="6" t="s">
        <v>3129</v>
      </c>
      <c r="J30" s="6" t="s">
        <v>1364</v>
      </c>
      <c r="K30" s="6" t="str">
        <f t="shared" si="1"/>
        <v>7506593905030404</v>
      </c>
      <c r="N30" s="6" t="s">
        <v>3130</v>
      </c>
    </row>
    <row r="31" spans="1:14" x14ac:dyDescent="0.25">
      <c r="A31" s="6" t="s">
        <v>3101</v>
      </c>
      <c r="B31" s="21">
        <v>44514</v>
      </c>
      <c r="C31" s="35">
        <v>-8.4</v>
      </c>
      <c r="E31" s="6"/>
      <c r="F31" s="6" t="s">
        <v>13</v>
      </c>
      <c r="I31" s="6" t="s">
        <v>2216</v>
      </c>
      <c r="J31" s="6" t="s">
        <v>57</v>
      </c>
      <c r="K31" s="6" t="str">
        <f t="shared" si="1"/>
        <v>7506593905030404</v>
      </c>
      <c r="N31" s="6" t="s">
        <v>3131</v>
      </c>
    </row>
    <row r="32" spans="1:14" x14ac:dyDescent="0.25">
      <c r="A32" s="6" t="s">
        <v>3101</v>
      </c>
      <c r="B32" s="21">
        <v>44514</v>
      </c>
      <c r="C32" s="35">
        <v>-87.06</v>
      </c>
      <c r="E32" s="6"/>
      <c r="F32" s="6" t="s">
        <v>13</v>
      </c>
      <c r="I32" s="6" t="s">
        <v>2137</v>
      </c>
      <c r="J32" s="6" t="s">
        <v>57</v>
      </c>
      <c r="K32" s="6" t="str">
        <f t="shared" si="1"/>
        <v>7506593905030404</v>
      </c>
      <c r="N32" s="6" t="s">
        <v>3132</v>
      </c>
    </row>
    <row r="33" spans="1:14" x14ac:dyDescent="0.25">
      <c r="A33" s="6" t="s">
        <v>3101</v>
      </c>
      <c r="B33" s="21">
        <v>44512</v>
      </c>
      <c r="C33" s="35">
        <v>-5.95</v>
      </c>
      <c r="E33" s="6"/>
      <c r="F33" s="6" t="s">
        <v>22</v>
      </c>
      <c r="I33" s="6" t="s">
        <v>59</v>
      </c>
      <c r="J33" s="6" t="s">
        <v>60</v>
      </c>
      <c r="K33" s="6" t="str">
        <f t="shared" si="1"/>
        <v>7506593905030404</v>
      </c>
      <c r="N33" s="6" t="s">
        <v>3133</v>
      </c>
    </row>
    <row r="34" spans="1:14" x14ac:dyDescent="0.25">
      <c r="A34" s="6" t="s">
        <v>3101</v>
      </c>
      <c r="B34" s="21">
        <v>44515</v>
      </c>
      <c r="C34" s="35">
        <v>-26.7</v>
      </c>
      <c r="E34" s="6"/>
      <c r="F34" s="6" t="s">
        <v>13</v>
      </c>
      <c r="I34" s="6" t="s">
        <v>1862</v>
      </c>
      <c r="J34" s="6" t="s">
        <v>15</v>
      </c>
      <c r="K34" s="6" t="str">
        <f t="shared" si="1"/>
        <v>7506593905030404</v>
      </c>
      <c r="N34" s="6" t="s">
        <v>3134</v>
      </c>
    </row>
    <row r="35" spans="1:14" x14ac:dyDescent="0.25">
      <c r="A35" s="6" t="s">
        <v>3101</v>
      </c>
      <c r="B35" s="21">
        <v>44515</v>
      </c>
      <c r="C35" s="35">
        <v>-24.98</v>
      </c>
      <c r="E35" s="6"/>
      <c r="F35" s="6" t="s">
        <v>13</v>
      </c>
      <c r="I35" s="6" t="s">
        <v>1743</v>
      </c>
      <c r="J35" s="6" t="s">
        <v>77</v>
      </c>
      <c r="K35" s="6" t="str">
        <f t="shared" si="1"/>
        <v>7506593905030404</v>
      </c>
      <c r="N35" s="6" t="s">
        <v>3135</v>
      </c>
    </row>
    <row r="36" spans="1:14" x14ac:dyDescent="0.25">
      <c r="A36" s="6" t="s">
        <v>3101</v>
      </c>
      <c r="B36" s="21">
        <v>44516</v>
      </c>
      <c r="C36" s="53" t="s">
        <v>1757</v>
      </c>
      <c r="D36" s="35">
        <v>-159.72</v>
      </c>
      <c r="E36" s="6"/>
      <c r="F36" s="6" t="s">
        <v>29</v>
      </c>
      <c r="G36" s="6" t="s">
        <v>1393</v>
      </c>
      <c r="H36" s="6" t="s">
        <v>1394</v>
      </c>
      <c r="L36" s="6" t="s">
        <v>3136</v>
      </c>
      <c r="N36" s="6" t="s">
        <v>3137</v>
      </c>
    </row>
    <row r="37" spans="1:14" x14ac:dyDescent="0.25">
      <c r="A37" s="6" t="s">
        <v>3101</v>
      </c>
      <c r="B37" s="21">
        <v>44516</v>
      </c>
      <c r="C37" s="35">
        <v>-1.79</v>
      </c>
      <c r="E37" s="6"/>
      <c r="F37" s="6" t="s">
        <v>13</v>
      </c>
      <c r="I37" s="6" t="s">
        <v>260</v>
      </c>
      <c r="J37" s="6" t="s">
        <v>57</v>
      </c>
      <c r="K37" s="6" t="str">
        <f>"7506593905030404"</f>
        <v>7506593905030404</v>
      </c>
      <c r="N37" s="6" t="s">
        <v>3138</v>
      </c>
    </row>
    <row r="38" spans="1:14" x14ac:dyDescent="0.25">
      <c r="A38" s="6" t="s">
        <v>3101</v>
      </c>
      <c r="B38" s="21">
        <v>44516</v>
      </c>
      <c r="C38" s="35">
        <v>-200</v>
      </c>
      <c r="E38" s="6"/>
      <c r="F38" s="6" t="s">
        <v>43</v>
      </c>
      <c r="I38" s="6" t="s">
        <v>44</v>
      </c>
      <c r="J38" s="6" t="s">
        <v>45</v>
      </c>
      <c r="K38" s="6" t="str">
        <f>"7506593905030404"</f>
        <v>7506593905030404</v>
      </c>
      <c r="N38" s="6" t="s">
        <v>3139</v>
      </c>
    </row>
    <row r="39" spans="1:14" x14ac:dyDescent="0.25">
      <c r="A39" s="6" t="s">
        <v>3101</v>
      </c>
      <c r="B39" s="21">
        <v>44516</v>
      </c>
      <c r="C39" s="35">
        <v>-0.5</v>
      </c>
      <c r="E39" s="6"/>
      <c r="F39" s="6" t="s">
        <v>47</v>
      </c>
      <c r="N39" s="6" t="s">
        <v>48</v>
      </c>
    </row>
    <row r="40" spans="1:14" x14ac:dyDescent="0.25">
      <c r="A40" s="6" t="s">
        <v>3101</v>
      </c>
      <c r="B40" s="21">
        <v>44517</v>
      </c>
      <c r="C40" s="35">
        <v>-80.5</v>
      </c>
      <c r="E40" s="6"/>
      <c r="F40" s="6" t="s">
        <v>98</v>
      </c>
      <c r="G40" s="6" t="s">
        <v>243</v>
      </c>
      <c r="H40" s="6" t="s">
        <v>244</v>
      </c>
      <c r="L40" s="6" t="s">
        <v>1827</v>
      </c>
      <c r="N40" s="6" t="s">
        <v>246</v>
      </c>
    </row>
    <row r="41" spans="1:14" x14ac:dyDescent="0.25">
      <c r="A41" s="6" t="s">
        <v>3101</v>
      </c>
      <c r="B41" s="21">
        <v>44517</v>
      </c>
      <c r="C41" s="35">
        <v>10.37</v>
      </c>
      <c r="E41" s="6"/>
      <c r="F41" s="6" t="s">
        <v>17</v>
      </c>
      <c r="G41" s="6" t="s">
        <v>3069</v>
      </c>
      <c r="H41" s="6" t="s">
        <v>3070</v>
      </c>
      <c r="L41" s="6" t="s">
        <v>3140</v>
      </c>
      <c r="N41" s="6" t="s">
        <v>3141</v>
      </c>
    </row>
    <row r="42" spans="1:14" x14ac:dyDescent="0.25">
      <c r="A42" s="6" t="s">
        <v>3101</v>
      </c>
      <c r="B42" s="21">
        <v>44517</v>
      </c>
      <c r="C42" s="35">
        <v>-2.25</v>
      </c>
      <c r="E42" s="6"/>
      <c r="F42" s="6" t="s">
        <v>13</v>
      </c>
      <c r="I42" s="6" t="s">
        <v>2882</v>
      </c>
      <c r="J42" s="6" t="s">
        <v>93</v>
      </c>
      <c r="K42" s="6" t="str">
        <f>"7506593905030404"</f>
        <v>7506593905030404</v>
      </c>
      <c r="N42" s="6" t="s">
        <v>3142</v>
      </c>
    </row>
    <row r="43" spans="1:14" x14ac:dyDescent="0.25">
      <c r="A43" s="6" t="s">
        <v>3101</v>
      </c>
      <c r="B43" s="21">
        <v>44518</v>
      </c>
      <c r="C43" s="35">
        <v>-5.5</v>
      </c>
      <c r="E43" s="6"/>
      <c r="F43" s="6" t="s">
        <v>13</v>
      </c>
      <c r="I43" s="6" t="s">
        <v>3143</v>
      </c>
      <c r="J43" s="6" t="s">
        <v>93</v>
      </c>
      <c r="K43" s="6" t="str">
        <f>"7506593905030404"</f>
        <v>7506593905030404</v>
      </c>
      <c r="N43" s="6" t="s">
        <v>3144</v>
      </c>
    </row>
    <row r="44" spans="1:14" x14ac:dyDescent="0.25">
      <c r="A44" s="6" t="s">
        <v>3101</v>
      </c>
      <c r="B44" s="21">
        <v>44519</v>
      </c>
      <c r="C44" s="53" t="s">
        <v>3179</v>
      </c>
      <c r="D44" s="35">
        <v>-301.97000000000003</v>
      </c>
      <c r="E44" s="6"/>
      <c r="F44" s="6" t="s">
        <v>13</v>
      </c>
      <c r="I44" s="6" t="s">
        <v>3145</v>
      </c>
      <c r="J44" s="6" t="s">
        <v>3146</v>
      </c>
      <c r="K44" s="6" t="str">
        <f>"7506593905030404"</f>
        <v>7506593905030404</v>
      </c>
      <c r="N44" s="6" t="s">
        <v>3147</v>
      </c>
    </row>
    <row r="45" spans="1:14" x14ac:dyDescent="0.25">
      <c r="A45" s="6" t="s">
        <v>3101</v>
      </c>
      <c r="B45" s="21">
        <v>44519</v>
      </c>
      <c r="C45" s="35">
        <v>-9.15</v>
      </c>
      <c r="E45" s="6"/>
      <c r="F45" s="6" t="s">
        <v>13</v>
      </c>
      <c r="I45" s="6" t="s">
        <v>3148</v>
      </c>
      <c r="J45" s="6" t="s">
        <v>3149</v>
      </c>
      <c r="K45" s="6" t="str">
        <f>"7506593905030404"</f>
        <v>7506593905030404</v>
      </c>
      <c r="N45" s="6" t="s">
        <v>3150</v>
      </c>
    </row>
    <row r="46" spans="1:14" x14ac:dyDescent="0.25">
      <c r="A46" s="6" t="s">
        <v>3101</v>
      </c>
      <c r="B46" s="21">
        <v>44521</v>
      </c>
      <c r="C46" s="35">
        <v>-3.2</v>
      </c>
      <c r="E46" s="6"/>
      <c r="F46" s="6" t="s">
        <v>13</v>
      </c>
      <c r="I46" s="6" t="s">
        <v>2216</v>
      </c>
      <c r="J46" s="6" t="s">
        <v>57</v>
      </c>
      <c r="K46" s="6" t="str">
        <f>"7506593905030404"</f>
        <v>7506593905030404</v>
      </c>
      <c r="N46" s="6" t="s">
        <v>3151</v>
      </c>
    </row>
    <row r="47" spans="1:14" x14ac:dyDescent="0.25">
      <c r="A47" s="6" t="s">
        <v>3101</v>
      </c>
      <c r="B47" s="21">
        <v>44522</v>
      </c>
      <c r="C47" s="35">
        <v>-215</v>
      </c>
      <c r="E47" s="6"/>
      <c r="F47" s="6" t="s">
        <v>98</v>
      </c>
      <c r="G47" s="6" t="s">
        <v>99</v>
      </c>
      <c r="H47" s="6" t="s">
        <v>100</v>
      </c>
      <c r="L47" s="6" t="s">
        <v>3152</v>
      </c>
      <c r="N47" s="6" t="s">
        <v>1063</v>
      </c>
    </row>
    <row r="48" spans="1:14" x14ac:dyDescent="0.25">
      <c r="A48" s="6" t="s">
        <v>3101</v>
      </c>
      <c r="B48" s="21">
        <v>44519</v>
      </c>
      <c r="C48" s="53" t="s">
        <v>3179</v>
      </c>
      <c r="D48" s="35">
        <v>-156.9</v>
      </c>
      <c r="E48" s="6"/>
      <c r="F48" s="6" t="s">
        <v>22</v>
      </c>
      <c r="I48" s="6" t="s">
        <v>3153</v>
      </c>
      <c r="J48" s="6" t="s">
        <v>3154</v>
      </c>
      <c r="K48" s="6" t="str">
        <f>"7506593905030404"</f>
        <v>7506593905030404</v>
      </c>
      <c r="N48" s="6" t="s">
        <v>3155</v>
      </c>
    </row>
    <row r="49" spans="1:14" x14ac:dyDescent="0.25">
      <c r="A49" s="6" t="s">
        <v>3101</v>
      </c>
      <c r="B49" s="21">
        <v>44523</v>
      </c>
      <c r="C49" s="35">
        <v>1437.46</v>
      </c>
      <c r="E49" s="6"/>
      <c r="F49" s="6" t="s">
        <v>17</v>
      </c>
      <c r="G49" s="6" t="s">
        <v>127</v>
      </c>
      <c r="H49" s="6" t="s">
        <v>128</v>
      </c>
      <c r="L49" s="6" t="s">
        <v>3156</v>
      </c>
      <c r="M49" s="6" t="s">
        <v>2833</v>
      </c>
      <c r="N49" s="6" t="s">
        <v>3157</v>
      </c>
    </row>
    <row r="50" spans="1:14" x14ac:dyDescent="0.25">
      <c r="A50" s="6" t="s">
        <v>3101</v>
      </c>
      <c r="B50" s="21">
        <v>44523</v>
      </c>
      <c r="C50" s="53" t="s">
        <v>3179</v>
      </c>
      <c r="D50" s="35">
        <v>-74.650000000000006</v>
      </c>
      <c r="E50" s="6"/>
      <c r="F50" s="6" t="s">
        <v>13</v>
      </c>
      <c r="I50" s="6" t="s">
        <v>2134</v>
      </c>
      <c r="J50" s="6" t="s">
        <v>2135</v>
      </c>
      <c r="K50" s="6" t="str">
        <f t="shared" ref="K50:K55" si="2">"7506593905030404"</f>
        <v>7506593905030404</v>
      </c>
      <c r="N50" s="6" t="s">
        <v>3158</v>
      </c>
    </row>
    <row r="51" spans="1:14" x14ac:dyDescent="0.25">
      <c r="A51" s="6" t="s">
        <v>3101</v>
      </c>
      <c r="B51" s="21">
        <v>44523</v>
      </c>
      <c r="C51" s="53" t="s">
        <v>3179</v>
      </c>
      <c r="D51" s="35">
        <v>-21.44</v>
      </c>
      <c r="E51" s="6"/>
      <c r="F51" s="6" t="s">
        <v>13</v>
      </c>
      <c r="I51" s="6" t="s">
        <v>2212</v>
      </c>
      <c r="J51" s="6" t="s">
        <v>57</v>
      </c>
      <c r="K51" s="6" t="str">
        <f t="shared" si="2"/>
        <v>7506593905030404</v>
      </c>
      <c r="N51" s="6" t="s">
        <v>3159</v>
      </c>
    </row>
    <row r="52" spans="1:14" x14ac:dyDescent="0.25">
      <c r="A52" s="6" t="s">
        <v>3101</v>
      </c>
      <c r="B52" s="21">
        <v>44524</v>
      </c>
      <c r="C52" s="53" t="s">
        <v>3179</v>
      </c>
      <c r="D52" s="35">
        <v>-4.99</v>
      </c>
      <c r="E52" s="6"/>
      <c r="F52" s="6" t="s">
        <v>13</v>
      </c>
      <c r="I52" s="6" t="s">
        <v>2134</v>
      </c>
      <c r="J52" s="6" t="s">
        <v>2135</v>
      </c>
      <c r="K52" s="6" t="str">
        <f t="shared" si="2"/>
        <v>7506593905030404</v>
      </c>
      <c r="N52" s="6" t="s">
        <v>3160</v>
      </c>
    </row>
    <row r="53" spans="1:14" x14ac:dyDescent="0.25">
      <c r="A53" s="6" t="s">
        <v>3101</v>
      </c>
      <c r="B53" s="21">
        <v>44524</v>
      </c>
      <c r="C53" s="35">
        <v>-93.72</v>
      </c>
      <c r="E53" s="6"/>
      <c r="F53" s="6" t="s">
        <v>13</v>
      </c>
      <c r="I53" s="6" t="s">
        <v>2137</v>
      </c>
      <c r="J53" s="6" t="s">
        <v>57</v>
      </c>
      <c r="K53" s="6" t="str">
        <f t="shared" si="2"/>
        <v>7506593905030404</v>
      </c>
      <c r="N53" s="6" t="s">
        <v>3161</v>
      </c>
    </row>
    <row r="54" spans="1:14" x14ac:dyDescent="0.25">
      <c r="A54" s="6" t="s">
        <v>3101</v>
      </c>
      <c r="B54" s="21">
        <v>44524</v>
      </c>
      <c r="D54" s="35">
        <v>-425.85</v>
      </c>
      <c r="E54" s="6"/>
      <c r="F54" s="6" t="s">
        <v>13</v>
      </c>
      <c r="I54" s="6" t="s">
        <v>2258</v>
      </c>
      <c r="J54" s="6" t="s">
        <v>96</v>
      </c>
      <c r="K54" s="6" t="str">
        <f t="shared" si="2"/>
        <v>7506593905030404</v>
      </c>
      <c r="N54" s="6" t="s">
        <v>3162</v>
      </c>
    </row>
    <row r="55" spans="1:14" x14ac:dyDescent="0.25">
      <c r="A55" s="6" t="s">
        <v>3101</v>
      </c>
      <c r="B55" s="21">
        <v>44524</v>
      </c>
      <c r="C55" s="35">
        <v>-18.399999999999999</v>
      </c>
      <c r="E55" s="6"/>
      <c r="F55" s="6" t="s">
        <v>13</v>
      </c>
      <c r="I55" s="6" t="s">
        <v>143</v>
      </c>
      <c r="J55" s="6" t="s">
        <v>144</v>
      </c>
      <c r="K55" s="6" t="str">
        <f t="shared" si="2"/>
        <v>7506593905030404</v>
      </c>
      <c r="N55" s="6" t="s">
        <v>3163</v>
      </c>
    </row>
    <row r="56" spans="1:14" x14ac:dyDescent="0.25">
      <c r="A56" s="6" t="s">
        <v>3101</v>
      </c>
      <c r="B56" s="21">
        <v>44525</v>
      </c>
      <c r="C56" s="35">
        <v>-102.17</v>
      </c>
      <c r="E56" s="6"/>
      <c r="F56" s="6" t="s">
        <v>98</v>
      </c>
      <c r="G56" s="6" t="s">
        <v>147</v>
      </c>
      <c r="H56" s="6" t="s">
        <v>54</v>
      </c>
      <c r="L56" s="6">
        <v>7.1516956630071504E+21</v>
      </c>
      <c r="N56" s="6" t="s">
        <v>148</v>
      </c>
    </row>
    <row r="57" spans="1:14" x14ac:dyDescent="0.25">
      <c r="A57" s="6" t="s">
        <v>3101</v>
      </c>
      <c r="B57" s="21">
        <v>44525</v>
      </c>
      <c r="C57" s="35">
        <v>-32.5</v>
      </c>
      <c r="E57" s="6"/>
      <c r="F57" s="6" t="s">
        <v>29</v>
      </c>
      <c r="G57" s="6" t="s">
        <v>104</v>
      </c>
      <c r="H57" s="6" t="s">
        <v>105</v>
      </c>
      <c r="L57" s="6">
        <v>465160012040</v>
      </c>
      <c r="N57" s="6" t="s">
        <v>3164</v>
      </c>
    </row>
    <row r="58" spans="1:14" x14ac:dyDescent="0.25">
      <c r="A58" s="6" t="s">
        <v>3101</v>
      </c>
      <c r="B58" s="21">
        <v>44526</v>
      </c>
      <c r="C58" s="35">
        <v>-3.55</v>
      </c>
      <c r="E58" s="6"/>
      <c r="F58" s="6" t="s">
        <v>13</v>
      </c>
      <c r="I58" s="6" t="s">
        <v>3165</v>
      </c>
      <c r="J58" s="6" t="s">
        <v>96</v>
      </c>
      <c r="K58" s="6" t="str">
        <f>"7506593905030404"</f>
        <v>7506593905030404</v>
      </c>
      <c r="N58" s="6" t="s">
        <v>3166</v>
      </c>
    </row>
    <row r="59" spans="1:14" x14ac:dyDescent="0.25">
      <c r="A59" s="6" t="s">
        <v>3101</v>
      </c>
      <c r="B59" s="21">
        <v>44526</v>
      </c>
      <c r="C59" s="53" t="s">
        <v>3179</v>
      </c>
      <c r="D59" s="35">
        <v>-89.76</v>
      </c>
      <c r="E59" s="6"/>
      <c r="F59" s="6" t="s">
        <v>13</v>
      </c>
      <c r="I59" s="6" t="s">
        <v>2134</v>
      </c>
      <c r="J59" s="6" t="s">
        <v>2135</v>
      </c>
      <c r="K59" s="6" t="str">
        <f>"7506593905030404"</f>
        <v>7506593905030404</v>
      </c>
      <c r="N59" s="6" t="s">
        <v>3167</v>
      </c>
    </row>
    <row r="60" spans="1:14" x14ac:dyDescent="0.25">
      <c r="A60" s="6" t="s">
        <v>3101</v>
      </c>
      <c r="B60" s="21">
        <v>44527</v>
      </c>
      <c r="C60" s="53" t="s">
        <v>3179</v>
      </c>
      <c r="D60" s="35">
        <v>-38.94</v>
      </c>
      <c r="E60" s="6"/>
      <c r="F60" s="6" t="s">
        <v>13</v>
      </c>
      <c r="I60" s="6" t="s">
        <v>2134</v>
      </c>
      <c r="J60" s="6" t="s">
        <v>2135</v>
      </c>
      <c r="K60" s="6" t="str">
        <f>"7506593905030404"</f>
        <v>7506593905030404</v>
      </c>
      <c r="N60" s="6" t="s">
        <v>3168</v>
      </c>
    </row>
    <row r="61" spans="1:14" x14ac:dyDescent="0.25">
      <c r="A61" s="6" t="s">
        <v>3101</v>
      </c>
      <c r="B61" s="21">
        <v>44527</v>
      </c>
      <c r="C61" s="35">
        <v>-6</v>
      </c>
      <c r="E61" s="6"/>
      <c r="F61" s="6" t="s">
        <v>13</v>
      </c>
      <c r="I61" s="6" t="s">
        <v>3169</v>
      </c>
      <c r="J61" s="6" t="s">
        <v>140</v>
      </c>
      <c r="K61" s="6" t="str">
        <f>"7506593905030404"</f>
        <v>7506593905030404</v>
      </c>
      <c r="N61" s="6" t="s">
        <v>3170</v>
      </c>
    </row>
    <row r="62" spans="1:14" x14ac:dyDescent="0.25">
      <c r="A62" s="6" t="s">
        <v>3101</v>
      </c>
      <c r="B62" s="21">
        <v>44527</v>
      </c>
      <c r="C62" s="35">
        <v>-5</v>
      </c>
      <c r="E62" s="6"/>
      <c r="F62" s="6" t="s">
        <v>13</v>
      </c>
      <c r="I62" s="6" t="s">
        <v>2801</v>
      </c>
      <c r="J62" s="6" t="s">
        <v>753</v>
      </c>
      <c r="K62" s="6" t="str">
        <f>"7506593905030404"</f>
        <v>7506593905030404</v>
      </c>
      <c r="N62" s="6" t="s">
        <v>3171</v>
      </c>
    </row>
    <row r="63" spans="1:14" x14ac:dyDescent="0.25">
      <c r="A63" s="6" t="s">
        <v>3172</v>
      </c>
      <c r="B63" s="21">
        <v>44530</v>
      </c>
      <c r="C63" s="35">
        <v>-188.73</v>
      </c>
      <c r="E63" s="6"/>
      <c r="F63" s="6" t="s">
        <v>149</v>
      </c>
      <c r="L63" s="6" t="s">
        <v>3173</v>
      </c>
      <c r="M63" s="6" t="s">
        <v>151</v>
      </c>
      <c r="N63" s="6" t="s">
        <v>152</v>
      </c>
    </row>
    <row r="64" spans="1:14" x14ac:dyDescent="0.25">
      <c r="A64" s="6" t="s">
        <v>3172</v>
      </c>
      <c r="B64" s="21">
        <v>44530</v>
      </c>
      <c r="C64" s="35">
        <v>-8.35</v>
      </c>
      <c r="E64" s="6"/>
      <c r="F64" s="6" t="s">
        <v>13</v>
      </c>
      <c r="I64" s="6" t="s">
        <v>3174</v>
      </c>
      <c r="J64" s="6" t="s">
        <v>1202</v>
      </c>
      <c r="K64" s="6" t="str">
        <f>"7506593905030404"</f>
        <v>7506593905030404</v>
      </c>
      <c r="N64" s="6" t="s">
        <v>3175</v>
      </c>
    </row>
    <row r="65" spans="1:14" x14ac:dyDescent="0.25">
      <c r="A65" s="6" t="s">
        <v>3172</v>
      </c>
      <c r="B65" s="21">
        <v>44530</v>
      </c>
      <c r="C65" s="35">
        <v>-3.38</v>
      </c>
      <c r="E65" s="6"/>
      <c r="F65" s="6" t="s">
        <v>13</v>
      </c>
      <c r="I65" s="6" t="s">
        <v>3143</v>
      </c>
      <c r="J65" s="6" t="s">
        <v>93</v>
      </c>
      <c r="K65" s="6" t="str">
        <f>"7506593905030404"</f>
        <v>7506593905030404</v>
      </c>
      <c r="N65" s="6" t="s">
        <v>3176</v>
      </c>
    </row>
    <row r="66" spans="1:14" x14ac:dyDescent="0.25">
      <c r="A66" s="6" t="s">
        <v>3172</v>
      </c>
      <c r="B66" s="21">
        <v>44530</v>
      </c>
      <c r="C66" s="51" t="s">
        <v>3180</v>
      </c>
      <c r="D66" s="35">
        <v>-244.95</v>
      </c>
      <c r="E66" s="6"/>
      <c r="F66" s="6" t="s">
        <v>13</v>
      </c>
      <c r="I66" s="6" t="s">
        <v>1703</v>
      </c>
      <c r="J66" s="6" t="s">
        <v>280</v>
      </c>
      <c r="K66" s="6" t="str">
        <f>"7506593905030404"</f>
        <v>7506593905030404</v>
      </c>
      <c r="N66" s="6" t="s">
        <v>3177</v>
      </c>
    </row>
    <row r="68" spans="1:14" x14ac:dyDescent="0.25">
      <c r="C68" s="34" t="str">
        <f>C4</f>
        <v>PRIVE</v>
      </c>
      <c r="D68" s="34" t="str">
        <f>D4</f>
        <v>EXTRA</v>
      </c>
      <c r="E68" s="34" t="s">
        <v>158</v>
      </c>
    </row>
    <row r="69" spans="1:14" x14ac:dyDescent="0.25">
      <c r="C69" s="37">
        <f>SUM(C5:C67)</f>
        <v>-427.88000000000045</v>
      </c>
      <c r="D69" s="37">
        <f>SUM(D5:D67)</f>
        <v>-2247.9600000000005</v>
      </c>
      <c r="E69" s="37">
        <f>SUM(E5:E67)</f>
        <v>-14094.68</v>
      </c>
    </row>
    <row r="70" spans="1:14" x14ac:dyDescent="0.25">
      <c r="C70" s="76">
        <f>SUM(C69:D69)</f>
        <v>-2675.8400000000011</v>
      </c>
      <c r="D70" s="77"/>
      <c r="F70" s="28"/>
    </row>
    <row r="71" spans="1:14" x14ac:dyDescent="0.25">
      <c r="E71" s="55"/>
    </row>
    <row r="72" spans="1:14" x14ac:dyDescent="0.25">
      <c r="F72" s="29"/>
    </row>
  </sheetData>
  <mergeCells count="1">
    <mergeCell ref="C70:D70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3951-2011-4D11-B55E-8C4F8FF05505}">
  <dimension ref="A4:N48"/>
  <sheetViews>
    <sheetView workbookViewId="0">
      <selection activeCell="D33" sqref="D33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2843</v>
      </c>
      <c r="B6" s="21">
        <v>44501</v>
      </c>
      <c r="C6" s="39">
        <v>-38.42</v>
      </c>
      <c r="E6" s="6"/>
      <c r="F6" s="6" t="s">
        <v>107</v>
      </c>
      <c r="G6" s="6" t="s">
        <v>349</v>
      </c>
      <c r="H6" s="6" t="s">
        <v>683</v>
      </c>
      <c r="L6" s="6">
        <v>621431922664</v>
      </c>
      <c r="N6" s="6" t="s">
        <v>3044</v>
      </c>
    </row>
    <row r="7" spans="1:14" x14ac:dyDescent="0.25">
      <c r="A7" s="6" t="s">
        <v>2843</v>
      </c>
      <c r="B7" s="21">
        <v>44501</v>
      </c>
      <c r="C7" s="39">
        <v>15.98</v>
      </c>
      <c r="E7" s="6"/>
      <c r="F7" s="6" t="s">
        <v>1083</v>
      </c>
      <c r="G7" s="6" t="s">
        <v>1084</v>
      </c>
      <c r="H7" s="6" t="s">
        <v>1085</v>
      </c>
      <c r="L7" s="6" t="s">
        <v>3045</v>
      </c>
      <c r="N7" s="6" t="s">
        <v>3046</v>
      </c>
    </row>
    <row r="8" spans="1:14" x14ac:dyDescent="0.25">
      <c r="A8" s="6" t="s">
        <v>2843</v>
      </c>
      <c r="B8" s="21">
        <v>44499</v>
      </c>
      <c r="C8" s="39">
        <v>-24.99</v>
      </c>
      <c r="E8" s="6"/>
      <c r="F8" s="6" t="s">
        <v>22</v>
      </c>
      <c r="I8" s="6" t="s">
        <v>1368</v>
      </c>
      <c r="J8" s="6" t="s">
        <v>661</v>
      </c>
      <c r="K8" s="6" t="str">
        <f t="shared" ref="K8:K14" si="0">"7506593903010016"</f>
        <v>7506593903010016</v>
      </c>
      <c r="N8" s="6" t="s">
        <v>3047</v>
      </c>
    </row>
    <row r="9" spans="1:14" x14ac:dyDescent="0.25">
      <c r="A9" s="6" t="s">
        <v>2905</v>
      </c>
      <c r="B9" s="21">
        <v>44502</v>
      </c>
      <c r="C9" s="39">
        <v>-63.02</v>
      </c>
      <c r="E9" s="6"/>
      <c r="F9" s="6" t="s">
        <v>13</v>
      </c>
      <c r="I9" s="6" t="s">
        <v>2150</v>
      </c>
      <c r="J9" s="6" t="s">
        <v>57</v>
      </c>
      <c r="K9" s="6" t="str">
        <f t="shared" si="0"/>
        <v>7506593903010016</v>
      </c>
      <c r="N9" s="6" t="s">
        <v>3048</v>
      </c>
    </row>
    <row r="10" spans="1:14" x14ac:dyDescent="0.25">
      <c r="A10" s="6" t="s">
        <v>2905</v>
      </c>
      <c r="B10" s="21">
        <v>44502</v>
      </c>
      <c r="C10" s="39">
        <v>-6.78</v>
      </c>
      <c r="E10" s="6"/>
      <c r="F10" s="6" t="s">
        <v>13</v>
      </c>
      <c r="I10" s="6" t="s">
        <v>2150</v>
      </c>
      <c r="J10" s="6" t="s">
        <v>57</v>
      </c>
      <c r="K10" s="6" t="str">
        <f t="shared" si="0"/>
        <v>7506593903010016</v>
      </c>
      <c r="N10" s="6" t="s">
        <v>3049</v>
      </c>
    </row>
    <row r="11" spans="1:14" x14ac:dyDescent="0.25">
      <c r="A11" s="6" t="s">
        <v>2905</v>
      </c>
      <c r="B11" s="21">
        <v>44502</v>
      </c>
      <c r="C11" s="39">
        <v>-17.100000000000001</v>
      </c>
      <c r="E11" s="6"/>
      <c r="F11" s="6" t="s">
        <v>13</v>
      </c>
      <c r="I11" s="6" t="s">
        <v>2267</v>
      </c>
      <c r="J11" s="6" t="s">
        <v>224</v>
      </c>
      <c r="K11" s="6" t="str">
        <f t="shared" si="0"/>
        <v>7506593903010016</v>
      </c>
      <c r="N11" s="6" t="s">
        <v>3050</v>
      </c>
    </row>
    <row r="12" spans="1:14" x14ac:dyDescent="0.25">
      <c r="A12" s="6" t="s">
        <v>2905</v>
      </c>
      <c r="B12" s="21">
        <v>44503</v>
      </c>
      <c r="C12" s="39">
        <v>-15.95</v>
      </c>
      <c r="E12" s="6"/>
      <c r="F12" s="6" t="s">
        <v>13</v>
      </c>
      <c r="I12" s="6" t="s">
        <v>2164</v>
      </c>
      <c r="J12" s="6" t="s">
        <v>2165</v>
      </c>
      <c r="K12" s="6" t="str">
        <f t="shared" si="0"/>
        <v>7506593903010016</v>
      </c>
      <c r="N12" s="6" t="s">
        <v>3051</v>
      </c>
    </row>
    <row r="13" spans="1:14" x14ac:dyDescent="0.25">
      <c r="A13" s="6" t="s">
        <v>2905</v>
      </c>
      <c r="B13" s="21">
        <v>44503</v>
      </c>
      <c r="C13" s="39">
        <v>-22.6</v>
      </c>
      <c r="E13" s="6"/>
      <c r="F13" s="6" t="s">
        <v>13</v>
      </c>
      <c r="I13" s="6" t="s">
        <v>3025</v>
      </c>
      <c r="J13" s="6" t="s">
        <v>679</v>
      </c>
      <c r="K13" s="6" t="str">
        <f t="shared" si="0"/>
        <v>7506593903010016</v>
      </c>
      <c r="N13" s="6" t="s">
        <v>3052</v>
      </c>
    </row>
    <row r="14" spans="1:14" x14ac:dyDescent="0.25">
      <c r="A14" s="6" t="s">
        <v>2905</v>
      </c>
      <c r="B14" s="21">
        <v>44503</v>
      </c>
      <c r="C14" s="39">
        <v>-16.48</v>
      </c>
      <c r="E14" s="6"/>
      <c r="F14" s="6" t="s">
        <v>13</v>
      </c>
      <c r="I14" s="6" t="s">
        <v>413</v>
      </c>
      <c r="J14" s="6" t="s">
        <v>345</v>
      </c>
      <c r="K14" s="6" t="str">
        <f t="shared" si="0"/>
        <v>7506593903010016</v>
      </c>
      <c r="N14" s="6" t="s">
        <v>3053</v>
      </c>
    </row>
    <row r="15" spans="1:14" x14ac:dyDescent="0.25">
      <c r="A15" s="6" t="s">
        <v>2905</v>
      </c>
      <c r="B15" s="21">
        <v>44503</v>
      </c>
      <c r="C15" s="39">
        <v>3.98</v>
      </c>
      <c r="E15" s="6"/>
      <c r="F15" s="6" t="s">
        <v>1083</v>
      </c>
      <c r="G15" s="6" t="s">
        <v>1084</v>
      </c>
      <c r="H15" s="6" t="s">
        <v>1085</v>
      </c>
      <c r="L15" s="6" t="s">
        <v>3054</v>
      </c>
      <c r="N15" s="6" t="s">
        <v>3055</v>
      </c>
    </row>
    <row r="16" spans="1:14" x14ac:dyDescent="0.25">
      <c r="A16" s="6" t="s">
        <v>2905</v>
      </c>
      <c r="B16" s="21">
        <v>44503</v>
      </c>
      <c r="C16" s="39">
        <v>-43</v>
      </c>
      <c r="E16" s="6"/>
      <c r="F16" s="6" t="s">
        <v>22</v>
      </c>
      <c r="I16" s="6" t="s">
        <v>3056</v>
      </c>
      <c r="J16" s="6" t="s">
        <v>280</v>
      </c>
      <c r="K16" s="6" t="str">
        <f t="shared" ref="K16:K23" si="1">"7506593903010016"</f>
        <v>7506593903010016</v>
      </c>
      <c r="N16" s="6" t="s">
        <v>3057</v>
      </c>
    </row>
    <row r="17" spans="1:14" x14ac:dyDescent="0.25">
      <c r="A17" s="6" t="s">
        <v>2905</v>
      </c>
      <c r="B17" s="21">
        <v>44509</v>
      </c>
      <c r="C17" s="39">
        <v>-2.35</v>
      </c>
      <c r="E17" s="6"/>
      <c r="F17" s="6" t="s">
        <v>13</v>
      </c>
      <c r="I17" s="6" t="s">
        <v>3058</v>
      </c>
      <c r="J17" s="6" t="s">
        <v>1597</v>
      </c>
      <c r="K17" s="6" t="str">
        <f t="shared" si="1"/>
        <v>7506593903010016</v>
      </c>
      <c r="N17" s="6" t="s">
        <v>3059</v>
      </c>
    </row>
    <row r="18" spans="1:14" x14ac:dyDescent="0.25">
      <c r="A18" s="6" t="s">
        <v>2905</v>
      </c>
      <c r="B18" s="21">
        <v>44509</v>
      </c>
      <c r="C18" s="39">
        <v>-1.6</v>
      </c>
      <c r="E18" s="6"/>
      <c r="F18" s="6" t="s">
        <v>22</v>
      </c>
      <c r="I18" s="6" t="s">
        <v>250</v>
      </c>
      <c r="J18" s="6" t="s">
        <v>251</v>
      </c>
      <c r="K18" s="6" t="str">
        <f t="shared" si="1"/>
        <v>7506593903010016</v>
      </c>
      <c r="N18" s="6" t="s">
        <v>3060</v>
      </c>
    </row>
    <row r="19" spans="1:14" x14ac:dyDescent="0.25">
      <c r="A19" s="6" t="s">
        <v>2905</v>
      </c>
      <c r="B19" s="21">
        <v>44513</v>
      </c>
      <c r="C19" s="39">
        <v>-30</v>
      </c>
      <c r="E19" s="6"/>
      <c r="F19" s="6" t="s">
        <v>13</v>
      </c>
      <c r="I19" s="6" t="s">
        <v>3061</v>
      </c>
      <c r="J19" s="6" t="s">
        <v>2165</v>
      </c>
      <c r="K19" s="6" t="str">
        <f t="shared" si="1"/>
        <v>7506593903010016</v>
      </c>
      <c r="N19" s="6" t="s">
        <v>3062</v>
      </c>
    </row>
    <row r="20" spans="1:14" x14ac:dyDescent="0.25">
      <c r="A20" s="6" t="s">
        <v>2905</v>
      </c>
      <c r="B20" s="21">
        <v>44513</v>
      </c>
      <c r="C20" s="39">
        <v>-21.65</v>
      </c>
      <c r="E20" s="6"/>
      <c r="F20" s="6" t="s">
        <v>13</v>
      </c>
      <c r="I20" s="6" t="s">
        <v>2164</v>
      </c>
      <c r="J20" s="6" t="s">
        <v>2165</v>
      </c>
      <c r="K20" s="6" t="str">
        <f t="shared" si="1"/>
        <v>7506593903010016</v>
      </c>
      <c r="N20" s="6" t="s">
        <v>3063</v>
      </c>
    </row>
    <row r="21" spans="1:14" x14ac:dyDescent="0.25">
      <c r="A21" s="6" t="s">
        <v>2905</v>
      </c>
      <c r="B21" s="21">
        <v>44513</v>
      </c>
      <c r="C21" s="39">
        <v>-34.32</v>
      </c>
      <c r="E21" s="6"/>
      <c r="F21" s="6" t="s">
        <v>13</v>
      </c>
      <c r="I21" s="6" t="s">
        <v>3064</v>
      </c>
      <c r="J21" s="6" t="s">
        <v>345</v>
      </c>
      <c r="K21" s="6" t="str">
        <f t="shared" si="1"/>
        <v>7506593903010016</v>
      </c>
      <c r="N21" s="6" t="s">
        <v>3065</v>
      </c>
    </row>
    <row r="22" spans="1:14" x14ac:dyDescent="0.25">
      <c r="A22" s="6" t="s">
        <v>2905</v>
      </c>
      <c r="B22" s="21">
        <v>44513</v>
      </c>
      <c r="C22" s="39">
        <v>-4.05</v>
      </c>
      <c r="E22" s="6"/>
      <c r="F22" s="6" t="s">
        <v>13</v>
      </c>
      <c r="I22" s="6" t="s">
        <v>3066</v>
      </c>
      <c r="J22" s="6" t="s">
        <v>345</v>
      </c>
      <c r="K22" s="6" t="str">
        <f t="shared" si="1"/>
        <v>7506593903010016</v>
      </c>
      <c r="N22" s="6" t="s">
        <v>3067</v>
      </c>
    </row>
    <row r="23" spans="1:14" x14ac:dyDescent="0.25">
      <c r="A23" s="6" t="s">
        <v>2905</v>
      </c>
      <c r="B23" s="21">
        <v>44514</v>
      </c>
      <c r="C23" s="39">
        <v>-39.14</v>
      </c>
      <c r="E23" s="6"/>
      <c r="F23" s="6" t="s">
        <v>13</v>
      </c>
      <c r="I23" s="6" t="s">
        <v>1583</v>
      </c>
      <c r="J23" s="6" t="s">
        <v>937</v>
      </c>
      <c r="K23" s="6" t="str">
        <f t="shared" si="1"/>
        <v>7506593903010016</v>
      </c>
      <c r="N23" s="6" t="s">
        <v>3068</v>
      </c>
    </row>
    <row r="24" spans="1:14" x14ac:dyDescent="0.25">
      <c r="A24" s="6" t="s">
        <v>2905</v>
      </c>
      <c r="B24" s="21">
        <v>44517</v>
      </c>
      <c r="C24" s="39">
        <v>26.48</v>
      </c>
      <c r="E24" s="6"/>
      <c r="F24" s="6" t="s">
        <v>17</v>
      </c>
      <c r="G24" s="6" t="s">
        <v>3069</v>
      </c>
      <c r="H24" s="6" t="s">
        <v>3070</v>
      </c>
      <c r="L24" s="6" t="s">
        <v>3071</v>
      </c>
      <c r="N24" s="6" t="s">
        <v>3072</v>
      </c>
    </row>
    <row r="25" spans="1:14" x14ac:dyDescent="0.25">
      <c r="A25" s="6" t="s">
        <v>2905</v>
      </c>
      <c r="B25" s="21">
        <v>44517</v>
      </c>
      <c r="C25" s="39">
        <v>-2.8</v>
      </c>
      <c r="E25" s="6"/>
      <c r="F25" s="6" t="s">
        <v>13</v>
      </c>
      <c r="I25" s="6" t="s">
        <v>310</v>
      </c>
      <c r="J25" s="6" t="s">
        <v>2168</v>
      </c>
      <c r="K25" s="6" t="str">
        <f t="shared" ref="K25:K32" si="2">"7506593903010027"</f>
        <v>7506593903010027</v>
      </c>
      <c r="N25" s="6" t="s">
        <v>3073</v>
      </c>
    </row>
    <row r="26" spans="1:14" x14ac:dyDescent="0.25">
      <c r="A26" s="6" t="s">
        <v>2905</v>
      </c>
      <c r="B26" s="21">
        <v>44517</v>
      </c>
      <c r="C26" s="39">
        <v>-64.23</v>
      </c>
      <c r="E26" s="6"/>
      <c r="F26" s="6" t="s">
        <v>13</v>
      </c>
      <c r="I26" s="6" t="s">
        <v>2282</v>
      </c>
      <c r="J26" s="6" t="s">
        <v>2283</v>
      </c>
      <c r="K26" s="6" t="str">
        <f t="shared" si="2"/>
        <v>7506593903010027</v>
      </c>
      <c r="N26" s="6" t="s">
        <v>3074</v>
      </c>
    </row>
    <row r="27" spans="1:14" x14ac:dyDescent="0.25">
      <c r="A27" s="6" t="s">
        <v>2905</v>
      </c>
      <c r="B27" s="21">
        <v>44517</v>
      </c>
      <c r="C27" s="39">
        <v>-11.9</v>
      </c>
      <c r="E27" s="6"/>
      <c r="F27" s="6" t="s">
        <v>13</v>
      </c>
      <c r="I27" s="6" t="s">
        <v>2164</v>
      </c>
      <c r="J27" s="6" t="s">
        <v>2165</v>
      </c>
      <c r="K27" s="6" t="str">
        <f t="shared" si="2"/>
        <v>7506593903010027</v>
      </c>
      <c r="N27" s="6" t="s">
        <v>3075</v>
      </c>
    </row>
    <row r="28" spans="1:14" x14ac:dyDescent="0.25">
      <c r="A28" s="6" t="s">
        <v>2905</v>
      </c>
      <c r="B28" s="21">
        <v>44518</v>
      </c>
      <c r="C28" s="39">
        <v>-82.5</v>
      </c>
      <c r="E28" s="6"/>
      <c r="F28" s="6" t="s">
        <v>13</v>
      </c>
      <c r="I28" s="6" t="s">
        <v>2172</v>
      </c>
      <c r="J28" s="6" t="s">
        <v>227</v>
      </c>
      <c r="K28" s="6" t="str">
        <f t="shared" si="2"/>
        <v>7506593903010027</v>
      </c>
      <c r="N28" s="6" t="s">
        <v>3076</v>
      </c>
    </row>
    <row r="29" spans="1:14" x14ac:dyDescent="0.25">
      <c r="A29" s="6" t="s">
        <v>2905</v>
      </c>
      <c r="B29" s="21">
        <v>44517</v>
      </c>
      <c r="C29" s="39">
        <v>-36.65</v>
      </c>
      <c r="E29" s="6"/>
      <c r="F29" s="6" t="s">
        <v>22</v>
      </c>
      <c r="I29" s="6" t="s">
        <v>660</v>
      </c>
      <c r="J29" s="6" t="s">
        <v>661</v>
      </c>
      <c r="K29" s="6" t="str">
        <f t="shared" si="2"/>
        <v>7506593903010027</v>
      </c>
      <c r="N29" s="6" t="s">
        <v>3077</v>
      </c>
    </row>
    <row r="30" spans="1:14" x14ac:dyDescent="0.25">
      <c r="A30" s="6" t="s">
        <v>2905</v>
      </c>
      <c r="B30" s="21">
        <v>44520</v>
      </c>
      <c r="C30" s="39">
        <v>-49</v>
      </c>
      <c r="E30" s="6"/>
      <c r="F30" s="6" t="s">
        <v>13</v>
      </c>
      <c r="I30" s="6" t="s">
        <v>2292</v>
      </c>
      <c r="J30" s="6" t="s">
        <v>2293</v>
      </c>
      <c r="K30" s="6" t="str">
        <f t="shared" si="2"/>
        <v>7506593903010027</v>
      </c>
      <c r="N30" s="6" t="s">
        <v>3078</v>
      </c>
    </row>
    <row r="31" spans="1:14" x14ac:dyDescent="0.25">
      <c r="A31" s="6" t="s">
        <v>2905</v>
      </c>
      <c r="B31" s="21">
        <v>44519</v>
      </c>
      <c r="C31" s="39">
        <v>-30.14</v>
      </c>
      <c r="E31" s="6"/>
      <c r="F31" s="6" t="s">
        <v>22</v>
      </c>
      <c r="I31" s="6" t="s">
        <v>302</v>
      </c>
      <c r="J31" s="6" t="s">
        <v>96</v>
      </c>
      <c r="K31" s="6" t="str">
        <f t="shared" si="2"/>
        <v>7506593903010027</v>
      </c>
      <c r="N31" s="6" t="s">
        <v>3079</v>
      </c>
    </row>
    <row r="32" spans="1:14" x14ac:dyDescent="0.25">
      <c r="A32" s="6" t="s">
        <v>2905</v>
      </c>
      <c r="B32" s="21">
        <v>44519</v>
      </c>
      <c r="C32" s="39">
        <v>-28.37</v>
      </c>
      <c r="E32" s="6"/>
      <c r="F32" s="6" t="s">
        <v>22</v>
      </c>
      <c r="I32" s="6" t="s">
        <v>260</v>
      </c>
      <c r="J32" s="6" t="s">
        <v>57</v>
      </c>
      <c r="K32" s="6" t="str">
        <f t="shared" si="2"/>
        <v>7506593903010027</v>
      </c>
      <c r="N32" s="6" t="s">
        <v>3080</v>
      </c>
    </row>
    <row r="33" spans="1:14" x14ac:dyDescent="0.25">
      <c r="A33" s="6" t="s">
        <v>2905</v>
      </c>
      <c r="B33" s="21">
        <v>44523</v>
      </c>
      <c r="C33" s="39">
        <v>1092.26</v>
      </c>
      <c r="E33" s="6"/>
      <c r="F33" s="6" t="s">
        <v>17</v>
      </c>
      <c r="G33" s="6" t="s">
        <v>127</v>
      </c>
      <c r="H33" s="6" t="s">
        <v>128</v>
      </c>
      <c r="L33" s="6" t="s">
        <v>3081</v>
      </c>
      <c r="M33" s="6" t="s">
        <v>2989</v>
      </c>
      <c r="N33" s="6" t="s">
        <v>3082</v>
      </c>
    </row>
    <row r="34" spans="1:14" x14ac:dyDescent="0.25">
      <c r="A34" s="6" t="s">
        <v>2905</v>
      </c>
      <c r="B34" s="21">
        <v>44525</v>
      </c>
      <c r="C34" s="39">
        <v>23.06</v>
      </c>
      <c r="E34" s="6"/>
      <c r="F34" s="6" t="s">
        <v>17</v>
      </c>
      <c r="G34" s="6" t="s">
        <v>163</v>
      </c>
      <c r="H34" s="6" t="s">
        <v>164</v>
      </c>
      <c r="L34" s="6" t="s">
        <v>3083</v>
      </c>
      <c r="M34" s="6" t="s">
        <v>1234</v>
      </c>
      <c r="N34" s="6" t="s">
        <v>3084</v>
      </c>
    </row>
    <row r="35" spans="1:14" x14ac:dyDescent="0.25">
      <c r="A35" s="6" t="s">
        <v>2905</v>
      </c>
      <c r="B35" s="21">
        <v>44525</v>
      </c>
      <c r="C35" s="61" t="s">
        <v>3094</v>
      </c>
      <c r="D35" s="39">
        <v>-744.63</v>
      </c>
      <c r="E35" s="6"/>
      <c r="F35" s="6" t="s">
        <v>29</v>
      </c>
      <c r="G35" s="6" t="s">
        <v>33</v>
      </c>
      <c r="H35" s="6" t="s">
        <v>34</v>
      </c>
      <c r="L35" s="6">
        <v>500167238379</v>
      </c>
      <c r="N35" s="6" t="s">
        <v>3085</v>
      </c>
    </row>
    <row r="36" spans="1:14" x14ac:dyDescent="0.25">
      <c r="A36" s="6" t="s">
        <v>2905</v>
      </c>
      <c r="B36" s="21">
        <v>44525</v>
      </c>
      <c r="C36" s="61" t="s">
        <v>3095</v>
      </c>
      <c r="D36" s="39">
        <v>-711.29</v>
      </c>
      <c r="E36" s="6"/>
      <c r="F36" s="6" t="s">
        <v>29</v>
      </c>
      <c r="G36" s="6" t="s">
        <v>33</v>
      </c>
      <c r="H36" s="6" t="s">
        <v>34</v>
      </c>
      <c r="L36" s="6">
        <v>500167619309</v>
      </c>
      <c r="N36" s="6" t="s">
        <v>3086</v>
      </c>
    </row>
    <row r="37" spans="1:14" x14ac:dyDescent="0.25">
      <c r="A37" s="6" t="s">
        <v>2905</v>
      </c>
      <c r="B37" s="21">
        <v>44525</v>
      </c>
      <c r="C37" s="39">
        <v>-60.61</v>
      </c>
      <c r="E37" s="6"/>
      <c r="F37" s="6" t="s">
        <v>13</v>
      </c>
      <c r="I37" s="6" t="s">
        <v>2172</v>
      </c>
      <c r="J37" s="6" t="s">
        <v>227</v>
      </c>
      <c r="K37" s="6" t="str">
        <f t="shared" ref="K37:K43" si="3">"7506593903010027"</f>
        <v>7506593903010027</v>
      </c>
      <c r="N37" s="6" t="s">
        <v>3087</v>
      </c>
    </row>
    <row r="38" spans="1:14" x14ac:dyDescent="0.25">
      <c r="A38" s="6" t="s">
        <v>2905</v>
      </c>
      <c r="B38" s="21">
        <v>44525</v>
      </c>
      <c r="C38" s="39">
        <v>-100</v>
      </c>
      <c r="E38" s="6"/>
      <c r="F38" s="6" t="s">
        <v>13</v>
      </c>
      <c r="I38" s="6" t="s">
        <v>2172</v>
      </c>
      <c r="J38" s="6" t="s">
        <v>227</v>
      </c>
      <c r="K38" s="6" t="str">
        <f t="shared" si="3"/>
        <v>7506593903010027</v>
      </c>
      <c r="N38" s="6" t="s">
        <v>3087</v>
      </c>
    </row>
    <row r="39" spans="1:14" x14ac:dyDescent="0.25">
      <c r="A39" s="6" t="s">
        <v>2905</v>
      </c>
      <c r="B39" s="21">
        <v>44526</v>
      </c>
      <c r="C39" s="39">
        <v>-55.44</v>
      </c>
      <c r="E39" s="6"/>
      <c r="F39" s="6" t="s">
        <v>13</v>
      </c>
      <c r="I39" s="6" t="s">
        <v>2137</v>
      </c>
      <c r="J39" s="6" t="s">
        <v>57</v>
      </c>
      <c r="K39" s="6" t="str">
        <f t="shared" si="3"/>
        <v>7506593903010027</v>
      </c>
      <c r="N39" s="6" t="s">
        <v>3088</v>
      </c>
    </row>
    <row r="40" spans="1:14" x14ac:dyDescent="0.25">
      <c r="A40" s="6" t="s">
        <v>2905</v>
      </c>
      <c r="B40" s="21">
        <v>44526</v>
      </c>
      <c r="C40" s="39">
        <v>-4</v>
      </c>
      <c r="E40" s="6"/>
      <c r="F40" s="6" t="s">
        <v>13</v>
      </c>
      <c r="I40" s="6" t="s">
        <v>310</v>
      </c>
      <c r="J40" s="6" t="s">
        <v>2168</v>
      </c>
      <c r="K40" s="6" t="str">
        <f t="shared" si="3"/>
        <v>7506593903010027</v>
      </c>
      <c r="N40" s="6" t="s">
        <v>3089</v>
      </c>
    </row>
    <row r="41" spans="1:14" x14ac:dyDescent="0.25">
      <c r="A41" s="6" t="s">
        <v>2905</v>
      </c>
      <c r="B41" s="21">
        <v>44526</v>
      </c>
      <c r="C41" s="39">
        <v>-15.98</v>
      </c>
      <c r="E41" s="6"/>
      <c r="F41" s="6" t="s">
        <v>13</v>
      </c>
      <c r="I41" s="6" t="s">
        <v>3090</v>
      </c>
      <c r="J41" s="6" t="s">
        <v>115</v>
      </c>
      <c r="K41" s="6" t="str">
        <f t="shared" si="3"/>
        <v>7506593903010027</v>
      </c>
      <c r="N41" s="6" t="s">
        <v>3091</v>
      </c>
    </row>
    <row r="42" spans="1:14" x14ac:dyDescent="0.25">
      <c r="A42" s="6" t="s">
        <v>2905</v>
      </c>
      <c r="B42" s="21">
        <v>44527</v>
      </c>
      <c r="C42" s="39">
        <v>-8.3000000000000007</v>
      </c>
      <c r="E42" s="6"/>
      <c r="F42" s="6" t="s">
        <v>13</v>
      </c>
      <c r="I42" s="6" t="s">
        <v>260</v>
      </c>
      <c r="J42" s="6" t="s">
        <v>57</v>
      </c>
      <c r="K42" s="6" t="str">
        <f t="shared" si="3"/>
        <v>7506593903010027</v>
      </c>
      <c r="N42" s="6" t="s">
        <v>3092</v>
      </c>
    </row>
    <row r="43" spans="1:14" x14ac:dyDescent="0.25">
      <c r="A43" s="6" t="s">
        <v>2905</v>
      </c>
      <c r="B43" s="21">
        <v>44528</v>
      </c>
      <c r="C43" s="39">
        <v>-8.4</v>
      </c>
      <c r="E43" s="6"/>
      <c r="F43" s="6" t="s">
        <v>13</v>
      </c>
      <c r="I43" s="6" t="s">
        <v>2216</v>
      </c>
      <c r="J43" s="6" t="s">
        <v>57</v>
      </c>
      <c r="K43" s="6" t="str">
        <f t="shared" si="3"/>
        <v>7506593903010027</v>
      </c>
      <c r="N43" s="6" t="s">
        <v>3093</v>
      </c>
    </row>
    <row r="47" spans="1:14" x14ac:dyDescent="0.25">
      <c r="C47" s="41">
        <f>SUM(C5:C46)</f>
        <v>221.99000000000007</v>
      </c>
      <c r="D47" s="41">
        <f t="shared" ref="D47:E47" si="4">SUM(D5:D46)</f>
        <v>-1455.92</v>
      </c>
      <c r="E47" s="41">
        <f t="shared" si="4"/>
        <v>0</v>
      </c>
    </row>
    <row r="48" spans="1:14" s="39" customFormat="1" x14ac:dyDescent="0.25">
      <c r="A48" s="6"/>
      <c r="B48" s="6"/>
      <c r="C48" s="78">
        <f>SUM(C47:D47)</f>
        <v>-1233.93</v>
      </c>
      <c r="D48" s="79"/>
      <c r="F48" s="6"/>
      <c r="G48" s="6"/>
      <c r="H48" s="6"/>
      <c r="I48" s="6"/>
      <c r="J48" s="6"/>
      <c r="K48" s="6"/>
      <c r="L48" s="6"/>
      <c r="M48" s="6"/>
      <c r="N48" s="6"/>
    </row>
  </sheetData>
  <mergeCells count="1">
    <mergeCell ref="C48:D4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644C8-138B-42AE-ACD0-C520A64A9934}">
  <dimension ref="A4:O79"/>
  <sheetViews>
    <sheetView topLeftCell="A46" workbookViewId="0">
      <selection activeCell="C52" sqref="C52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2843</v>
      </c>
      <c r="B6" s="21">
        <v>44470</v>
      </c>
      <c r="C6" s="39">
        <v>-3</v>
      </c>
      <c r="D6" s="6"/>
      <c r="E6" s="6"/>
      <c r="F6" s="6" t="s">
        <v>63</v>
      </c>
      <c r="N6" s="6" t="s">
        <v>64</v>
      </c>
    </row>
    <row r="7" spans="1:15" x14ac:dyDescent="0.25">
      <c r="A7" s="6" t="s">
        <v>2843</v>
      </c>
      <c r="B7" s="21">
        <v>44470</v>
      </c>
      <c r="C7" s="39">
        <v>-12.96</v>
      </c>
      <c r="D7" s="6"/>
      <c r="E7" s="6"/>
      <c r="F7" s="6" t="s">
        <v>13</v>
      </c>
      <c r="I7" s="6" t="s">
        <v>119</v>
      </c>
      <c r="J7" s="6" t="s">
        <v>120</v>
      </c>
      <c r="K7" s="6" t="str">
        <f>"7506593905030404"</f>
        <v>7506593905030404</v>
      </c>
      <c r="N7" s="6" t="s">
        <v>2849</v>
      </c>
    </row>
    <row r="8" spans="1:15" x14ac:dyDescent="0.25">
      <c r="A8" s="6" t="s">
        <v>2843</v>
      </c>
      <c r="B8" s="21">
        <v>44470</v>
      </c>
      <c r="C8" s="39">
        <v>-2.5</v>
      </c>
      <c r="D8" s="6"/>
      <c r="E8" s="6"/>
      <c r="F8" s="6" t="s">
        <v>13</v>
      </c>
      <c r="I8" s="6" t="s">
        <v>733</v>
      </c>
      <c r="J8" s="6" t="s">
        <v>734</v>
      </c>
      <c r="K8" s="6" t="str">
        <f>"7506593905030404"</f>
        <v>7506593905030404</v>
      </c>
      <c r="N8" s="6" t="s">
        <v>2850</v>
      </c>
    </row>
    <row r="9" spans="1:15" x14ac:dyDescent="0.25">
      <c r="A9" s="6" t="s">
        <v>2843</v>
      </c>
      <c r="B9" s="21">
        <v>44470</v>
      </c>
      <c r="C9" s="39">
        <v>-1.5</v>
      </c>
      <c r="D9" s="6"/>
      <c r="E9" s="6"/>
      <c r="F9" s="6" t="s">
        <v>13</v>
      </c>
      <c r="I9" s="6" t="s">
        <v>2851</v>
      </c>
      <c r="J9" s="6" t="s">
        <v>144</v>
      </c>
      <c r="K9" s="6" t="str">
        <f>"7506593905030404"</f>
        <v>7506593905030404</v>
      </c>
      <c r="N9" s="6" t="s">
        <v>2852</v>
      </c>
    </row>
    <row r="10" spans="1:15" x14ac:dyDescent="0.25">
      <c r="A10" s="6" t="s">
        <v>2843</v>
      </c>
      <c r="B10" s="21">
        <v>44470</v>
      </c>
      <c r="C10" s="39">
        <v>-210</v>
      </c>
      <c r="D10" s="6"/>
      <c r="E10" s="6"/>
      <c r="F10" s="6" t="s">
        <v>43</v>
      </c>
      <c r="I10" s="6" t="s">
        <v>44</v>
      </c>
      <c r="J10" s="6" t="s">
        <v>45</v>
      </c>
      <c r="K10" s="6" t="str">
        <f>"7506593905030404"</f>
        <v>7506593905030404</v>
      </c>
      <c r="N10" s="6" t="s">
        <v>2853</v>
      </c>
    </row>
    <row r="11" spans="1:15" x14ac:dyDescent="0.25">
      <c r="A11" s="6" t="s">
        <v>2843</v>
      </c>
      <c r="B11" s="21">
        <v>44470</v>
      </c>
      <c r="C11" s="39">
        <v>-0.5</v>
      </c>
      <c r="D11" s="6"/>
      <c r="E11" s="6"/>
      <c r="F11" s="6" t="s">
        <v>47</v>
      </c>
      <c r="N11" s="6" t="s">
        <v>48</v>
      </c>
    </row>
    <row r="12" spans="1:15" x14ac:dyDescent="0.25">
      <c r="A12" s="6" t="s">
        <v>2843</v>
      </c>
      <c r="B12" s="21">
        <v>44470</v>
      </c>
      <c r="C12" s="39">
        <v>-36</v>
      </c>
      <c r="D12" s="6"/>
      <c r="E12" s="6"/>
      <c r="F12" s="6" t="s">
        <v>29</v>
      </c>
      <c r="G12" s="6" t="s">
        <v>2854</v>
      </c>
      <c r="H12" s="6" t="s">
        <v>2855</v>
      </c>
      <c r="L12" s="6" t="s">
        <v>2856</v>
      </c>
      <c r="N12" s="6" t="s">
        <v>2857</v>
      </c>
    </row>
    <row r="13" spans="1:15" x14ac:dyDescent="0.25">
      <c r="A13" s="6" t="s">
        <v>2843</v>
      </c>
      <c r="B13" s="21">
        <v>44472</v>
      </c>
      <c r="C13" s="39">
        <v>-3.2</v>
      </c>
      <c r="D13" s="6"/>
      <c r="E13" s="6"/>
      <c r="F13" s="6" t="s">
        <v>13</v>
      </c>
      <c r="I13" s="6" t="s">
        <v>2216</v>
      </c>
      <c r="J13" s="6" t="s">
        <v>57</v>
      </c>
      <c r="K13" s="6" t="str">
        <f>"7506593905030404"</f>
        <v>7506593905030404</v>
      </c>
      <c r="N13" s="6" t="s">
        <v>2858</v>
      </c>
    </row>
    <row r="14" spans="1:15" x14ac:dyDescent="0.25">
      <c r="A14" s="6" t="s">
        <v>2843</v>
      </c>
      <c r="B14" s="21">
        <v>44473</v>
      </c>
      <c r="C14" s="52" t="s">
        <v>2956</v>
      </c>
      <c r="D14" s="6"/>
      <c r="E14" s="6">
        <v>-9000</v>
      </c>
      <c r="F14" s="6" t="s">
        <v>235</v>
      </c>
      <c r="G14" s="6" t="s">
        <v>1295</v>
      </c>
      <c r="H14" s="6" t="s">
        <v>1296</v>
      </c>
      <c r="L14" s="6">
        <v>749122809156</v>
      </c>
      <c r="N14" s="6" t="s">
        <v>2859</v>
      </c>
    </row>
    <row r="15" spans="1:15" x14ac:dyDescent="0.25">
      <c r="A15" s="6" t="s">
        <v>2843</v>
      </c>
      <c r="B15" s="21">
        <v>44473</v>
      </c>
      <c r="C15" s="39">
        <v>-8.1999999999999993</v>
      </c>
      <c r="D15" s="6"/>
      <c r="E15" s="6"/>
      <c r="F15" s="6" t="s">
        <v>13</v>
      </c>
      <c r="I15" s="6" t="s">
        <v>2860</v>
      </c>
      <c r="J15" s="6" t="s">
        <v>280</v>
      </c>
      <c r="K15" s="6" t="str">
        <f>"7506593905030404"</f>
        <v>7506593905030404</v>
      </c>
      <c r="N15" s="6" t="s">
        <v>2861</v>
      </c>
    </row>
    <row r="16" spans="1:15" x14ac:dyDescent="0.25">
      <c r="A16" s="6" t="s">
        <v>2843</v>
      </c>
      <c r="B16" s="21">
        <v>44471</v>
      </c>
      <c r="C16" s="39">
        <v>-11.2</v>
      </c>
      <c r="D16" s="6"/>
      <c r="E16" s="6"/>
      <c r="F16" s="6" t="s">
        <v>22</v>
      </c>
      <c r="I16" s="6" t="s">
        <v>59</v>
      </c>
      <c r="J16" s="6" t="s">
        <v>60</v>
      </c>
      <c r="K16" s="6" t="str">
        <f>"7506593905030404"</f>
        <v>7506593905030404</v>
      </c>
      <c r="N16" s="6" t="s">
        <v>2862</v>
      </c>
    </row>
    <row r="17" spans="1:14" x14ac:dyDescent="0.25">
      <c r="A17" s="6" t="s">
        <v>2843</v>
      </c>
      <c r="B17" s="21">
        <v>44473</v>
      </c>
      <c r="C17" s="52" t="s">
        <v>2957</v>
      </c>
      <c r="D17" s="6">
        <v>-328.12</v>
      </c>
      <c r="E17" s="6"/>
      <c r="F17" s="6" t="s">
        <v>149</v>
      </c>
      <c r="L17" s="6" t="s">
        <v>2863</v>
      </c>
      <c r="M17" s="6" t="s">
        <v>151</v>
      </c>
      <c r="N17" s="6" t="s">
        <v>152</v>
      </c>
    </row>
    <row r="18" spans="1:14" x14ac:dyDescent="0.25">
      <c r="A18" s="6" t="s">
        <v>2843</v>
      </c>
      <c r="B18" s="21">
        <v>44473</v>
      </c>
      <c r="C18" s="39">
        <v>100</v>
      </c>
      <c r="D18" s="6"/>
      <c r="E18" s="6"/>
      <c r="F18" s="6" t="s">
        <v>17</v>
      </c>
      <c r="G18" s="6" t="s">
        <v>1994</v>
      </c>
      <c r="H18" s="6" t="s">
        <v>1995</v>
      </c>
      <c r="L18" s="6" t="s">
        <v>2864</v>
      </c>
      <c r="N18" s="6" t="s">
        <v>2865</v>
      </c>
    </row>
    <row r="19" spans="1:14" x14ac:dyDescent="0.25">
      <c r="A19" s="6" t="s">
        <v>2843</v>
      </c>
      <c r="B19" s="21">
        <v>44473</v>
      </c>
      <c r="C19" s="39"/>
      <c r="D19" s="6">
        <v>-63</v>
      </c>
      <c r="E19" s="6"/>
      <c r="F19" s="6" t="s">
        <v>22</v>
      </c>
      <c r="I19" s="6" t="s">
        <v>2866</v>
      </c>
      <c r="J19" s="6" t="s">
        <v>2867</v>
      </c>
      <c r="K19" s="6" t="str">
        <f t="shared" ref="K19:K24" si="0">"7506593905030404"</f>
        <v>7506593905030404</v>
      </c>
      <c r="N19" s="6" t="s">
        <v>2868</v>
      </c>
    </row>
    <row r="20" spans="1:14" x14ac:dyDescent="0.25">
      <c r="A20" s="6" t="s">
        <v>2843</v>
      </c>
      <c r="B20" s="21">
        <v>44473</v>
      </c>
      <c r="C20" s="39"/>
      <c r="D20" s="6">
        <v>-7.9</v>
      </c>
      <c r="E20" s="6"/>
      <c r="F20" s="6" t="s">
        <v>22</v>
      </c>
      <c r="I20" s="6" t="s">
        <v>2869</v>
      </c>
      <c r="J20" s="6" t="s">
        <v>2870</v>
      </c>
      <c r="K20" s="6" t="str">
        <f t="shared" si="0"/>
        <v>7506593905030404</v>
      </c>
      <c r="N20" s="6" t="s">
        <v>2871</v>
      </c>
    </row>
    <row r="21" spans="1:14" x14ac:dyDescent="0.25">
      <c r="A21" s="6" t="s">
        <v>2843</v>
      </c>
      <c r="B21" s="21">
        <v>44474</v>
      </c>
      <c r="C21" s="39"/>
      <c r="D21" s="6">
        <v>-7.5</v>
      </c>
      <c r="E21" s="6"/>
      <c r="F21" s="6" t="s">
        <v>22</v>
      </c>
      <c r="I21" s="6" t="s">
        <v>2872</v>
      </c>
      <c r="J21" s="6" t="s">
        <v>2867</v>
      </c>
      <c r="K21" s="6" t="str">
        <f t="shared" si="0"/>
        <v>7506593905030404</v>
      </c>
      <c r="N21" s="6" t="s">
        <v>2873</v>
      </c>
    </row>
    <row r="22" spans="1:14" x14ac:dyDescent="0.25">
      <c r="A22" s="6" t="s">
        <v>2843</v>
      </c>
      <c r="B22" s="21">
        <v>44474</v>
      </c>
      <c r="C22" s="39"/>
      <c r="D22" s="6">
        <v>-74</v>
      </c>
      <c r="E22" s="6"/>
      <c r="F22" s="6" t="s">
        <v>22</v>
      </c>
      <c r="I22" s="6" t="s">
        <v>2874</v>
      </c>
      <c r="J22" s="6" t="s">
        <v>2867</v>
      </c>
      <c r="K22" s="6" t="str">
        <f t="shared" si="0"/>
        <v>7506593905030404</v>
      </c>
      <c r="N22" s="6" t="s">
        <v>2875</v>
      </c>
    </row>
    <row r="23" spans="1:14" x14ac:dyDescent="0.25">
      <c r="A23" s="6" t="s">
        <v>2843</v>
      </c>
      <c r="B23" s="21">
        <v>44475</v>
      </c>
      <c r="C23" s="39"/>
      <c r="D23" s="6">
        <v>-35.6</v>
      </c>
      <c r="E23" s="6"/>
      <c r="F23" s="6" t="s">
        <v>22</v>
      </c>
      <c r="I23" s="6" t="s">
        <v>2876</v>
      </c>
      <c r="J23" s="6" t="s">
        <v>2867</v>
      </c>
      <c r="K23" s="6" t="str">
        <f t="shared" si="0"/>
        <v>7506593905030404</v>
      </c>
      <c r="N23" s="6" t="s">
        <v>2877</v>
      </c>
    </row>
    <row r="24" spans="1:14" x14ac:dyDescent="0.25">
      <c r="A24" s="6" t="s">
        <v>2843</v>
      </c>
      <c r="B24" s="21">
        <v>44475</v>
      </c>
      <c r="C24" s="39"/>
      <c r="D24" s="6">
        <v>-13</v>
      </c>
      <c r="E24" s="6"/>
      <c r="F24" s="6" t="s">
        <v>22</v>
      </c>
      <c r="I24" s="6" t="s">
        <v>2878</v>
      </c>
      <c r="J24" s="6" t="s">
        <v>2867</v>
      </c>
      <c r="K24" s="6" t="str">
        <f t="shared" si="0"/>
        <v>7506593905030404</v>
      </c>
      <c r="N24" s="6" t="s">
        <v>2879</v>
      </c>
    </row>
    <row r="25" spans="1:14" x14ac:dyDescent="0.25">
      <c r="A25" s="6" t="s">
        <v>2843</v>
      </c>
      <c r="B25" s="21">
        <v>44476</v>
      </c>
      <c r="C25" s="39">
        <v>55.94</v>
      </c>
      <c r="D25" s="6"/>
      <c r="E25" s="6"/>
      <c r="F25" s="6" t="s">
        <v>17</v>
      </c>
      <c r="G25" s="6" t="s">
        <v>163</v>
      </c>
      <c r="H25" s="6" t="s">
        <v>164</v>
      </c>
      <c r="L25" s="6" t="s">
        <v>2880</v>
      </c>
      <c r="M25" s="6" t="s">
        <v>1013</v>
      </c>
      <c r="N25" s="6" t="s">
        <v>2881</v>
      </c>
    </row>
    <row r="26" spans="1:14" x14ac:dyDescent="0.25">
      <c r="A26" s="6" t="s">
        <v>2843</v>
      </c>
      <c r="B26" s="21">
        <v>44476</v>
      </c>
      <c r="C26" s="39">
        <v>-8.1999999999999993</v>
      </c>
      <c r="D26" s="6"/>
      <c r="E26" s="6"/>
      <c r="F26" s="6" t="s">
        <v>13</v>
      </c>
      <c r="I26" s="6" t="s">
        <v>2882</v>
      </c>
      <c r="J26" s="6" t="s">
        <v>93</v>
      </c>
      <c r="K26" s="6" t="str">
        <f t="shared" ref="K26:K35" si="1">"7506593905030404"</f>
        <v>7506593905030404</v>
      </c>
      <c r="N26" s="6" t="s">
        <v>2883</v>
      </c>
    </row>
    <row r="27" spans="1:14" x14ac:dyDescent="0.25">
      <c r="A27" s="6" t="s">
        <v>2843</v>
      </c>
      <c r="B27" s="21">
        <v>44475</v>
      </c>
      <c r="C27" s="39">
        <v>-71.5</v>
      </c>
      <c r="D27" s="6"/>
      <c r="E27" s="6"/>
      <c r="F27" s="6" t="s">
        <v>22</v>
      </c>
      <c r="I27" s="6" t="s">
        <v>2884</v>
      </c>
      <c r="J27" s="6" t="s">
        <v>2867</v>
      </c>
      <c r="K27" s="6" t="str">
        <f t="shared" si="1"/>
        <v>7506593905030404</v>
      </c>
      <c r="N27" s="6" t="s">
        <v>2885</v>
      </c>
    </row>
    <row r="28" spans="1:14" x14ac:dyDescent="0.25">
      <c r="A28" s="6" t="s">
        <v>2843</v>
      </c>
      <c r="B28" s="21">
        <v>44477</v>
      </c>
      <c r="C28" s="39">
        <v>-102.5</v>
      </c>
      <c r="D28" s="6"/>
      <c r="E28" s="6"/>
      <c r="F28" s="6" t="s">
        <v>13</v>
      </c>
      <c r="I28" s="6" t="s">
        <v>2292</v>
      </c>
      <c r="J28" s="6" t="s">
        <v>2293</v>
      </c>
      <c r="K28" s="6" t="str">
        <f t="shared" si="1"/>
        <v>7506593905030404</v>
      </c>
      <c r="N28" s="6" t="s">
        <v>2886</v>
      </c>
    </row>
    <row r="29" spans="1:14" x14ac:dyDescent="0.25">
      <c r="A29" s="6" t="s">
        <v>2843</v>
      </c>
      <c r="B29" s="21">
        <v>44477</v>
      </c>
      <c r="C29" s="39">
        <v>-49.9</v>
      </c>
      <c r="D29" s="6"/>
      <c r="E29" s="6"/>
      <c r="F29" s="6" t="s">
        <v>13</v>
      </c>
      <c r="I29" s="6" t="s">
        <v>1703</v>
      </c>
      <c r="J29" s="6" t="s">
        <v>280</v>
      </c>
      <c r="K29" s="6" t="str">
        <f t="shared" si="1"/>
        <v>7506593905030404</v>
      </c>
      <c r="N29" s="6" t="s">
        <v>2887</v>
      </c>
    </row>
    <row r="30" spans="1:14" x14ac:dyDescent="0.25">
      <c r="A30" s="6" t="s">
        <v>2843</v>
      </c>
      <c r="B30" s="21">
        <v>44477</v>
      </c>
      <c r="C30" s="39">
        <v>-6.09</v>
      </c>
      <c r="D30" s="6"/>
      <c r="E30" s="6"/>
      <c r="F30" s="6" t="s">
        <v>13</v>
      </c>
      <c r="I30" s="6" t="s">
        <v>2882</v>
      </c>
      <c r="J30" s="6" t="s">
        <v>93</v>
      </c>
      <c r="K30" s="6" t="str">
        <f t="shared" si="1"/>
        <v>7506593905030404</v>
      </c>
      <c r="N30" s="6" t="s">
        <v>2888</v>
      </c>
    </row>
    <row r="31" spans="1:14" x14ac:dyDescent="0.25">
      <c r="A31" s="6" t="s">
        <v>2843</v>
      </c>
      <c r="B31" s="21">
        <v>44477</v>
      </c>
      <c r="C31" s="39">
        <v>-3.5</v>
      </c>
      <c r="D31" s="6"/>
      <c r="E31" s="6"/>
      <c r="F31" s="6" t="s">
        <v>13</v>
      </c>
      <c r="I31" s="6" t="s">
        <v>2746</v>
      </c>
      <c r="J31" s="6" t="s">
        <v>2168</v>
      </c>
      <c r="K31" s="6" t="str">
        <f t="shared" si="1"/>
        <v>7506593905030404</v>
      </c>
      <c r="N31" s="6" t="s">
        <v>2889</v>
      </c>
    </row>
    <row r="32" spans="1:14" x14ac:dyDescent="0.25">
      <c r="A32" s="6" t="s">
        <v>2843</v>
      </c>
      <c r="B32" s="21">
        <v>44476</v>
      </c>
      <c r="C32" s="39"/>
      <c r="D32" s="6">
        <v>-12.02</v>
      </c>
      <c r="E32" s="6"/>
      <c r="F32" s="6" t="s">
        <v>22</v>
      </c>
      <c r="I32" s="6" t="s">
        <v>2890</v>
      </c>
      <c r="J32" s="6" t="s">
        <v>2867</v>
      </c>
      <c r="K32" s="6" t="str">
        <f t="shared" si="1"/>
        <v>7506593905030404</v>
      </c>
      <c r="N32" s="6" t="s">
        <v>2891</v>
      </c>
    </row>
    <row r="33" spans="1:14" x14ac:dyDescent="0.25">
      <c r="A33" s="6" t="s">
        <v>2843</v>
      </c>
      <c r="B33" s="21">
        <v>44476</v>
      </c>
      <c r="C33" s="39"/>
      <c r="D33" s="6">
        <v>-15.6</v>
      </c>
      <c r="E33" s="6"/>
      <c r="F33" s="6" t="s">
        <v>22</v>
      </c>
      <c r="I33" s="6" t="s">
        <v>2892</v>
      </c>
      <c r="J33" s="6" t="s">
        <v>2893</v>
      </c>
      <c r="K33" s="6" t="str">
        <f t="shared" si="1"/>
        <v>7506593905030404</v>
      </c>
      <c r="N33" s="6" t="s">
        <v>2894</v>
      </c>
    </row>
    <row r="34" spans="1:14" x14ac:dyDescent="0.25">
      <c r="A34" s="6" t="s">
        <v>2843</v>
      </c>
      <c r="B34" s="21">
        <v>44479</v>
      </c>
      <c r="C34" s="39">
        <v>-3.2</v>
      </c>
      <c r="D34" s="6"/>
      <c r="E34" s="6"/>
      <c r="F34" s="6" t="s">
        <v>13</v>
      </c>
      <c r="I34" s="6" t="s">
        <v>2216</v>
      </c>
      <c r="J34" s="6" t="s">
        <v>57</v>
      </c>
      <c r="K34" s="6" t="str">
        <f t="shared" si="1"/>
        <v>7506593905030404</v>
      </c>
      <c r="N34" s="6" t="s">
        <v>2895</v>
      </c>
    </row>
    <row r="35" spans="1:14" x14ac:dyDescent="0.25">
      <c r="A35" s="6" t="s">
        <v>2843</v>
      </c>
      <c r="B35" s="21">
        <v>44480</v>
      </c>
      <c r="C35" s="39">
        <v>-7.6</v>
      </c>
      <c r="D35" s="6"/>
      <c r="E35" s="6"/>
      <c r="F35" s="6" t="s">
        <v>13</v>
      </c>
      <c r="I35" s="6" t="s">
        <v>2093</v>
      </c>
      <c r="J35" s="6" t="s">
        <v>1388</v>
      </c>
      <c r="K35" s="6" t="str">
        <f t="shared" si="1"/>
        <v>7506593905030404</v>
      </c>
      <c r="N35" s="6" t="s">
        <v>2896</v>
      </c>
    </row>
    <row r="36" spans="1:14" x14ac:dyDescent="0.25">
      <c r="A36" s="6" t="s">
        <v>2843</v>
      </c>
      <c r="B36" s="21">
        <v>44480</v>
      </c>
      <c r="C36" s="39">
        <v>-3.47</v>
      </c>
      <c r="D36" s="6"/>
      <c r="E36" s="6"/>
      <c r="F36" s="6" t="s">
        <v>29</v>
      </c>
      <c r="G36" s="6" t="s">
        <v>2897</v>
      </c>
      <c r="H36" s="6" t="s">
        <v>2898</v>
      </c>
      <c r="L36" s="59">
        <v>44440</v>
      </c>
      <c r="N36" s="6" t="s">
        <v>2899</v>
      </c>
    </row>
    <row r="37" spans="1:14" x14ac:dyDescent="0.25">
      <c r="A37" s="6" t="s">
        <v>2843</v>
      </c>
      <c r="B37" s="21">
        <v>44481</v>
      </c>
      <c r="C37" s="39">
        <v>-4</v>
      </c>
      <c r="D37" s="6"/>
      <c r="E37" s="6"/>
      <c r="F37" s="6" t="s">
        <v>22</v>
      </c>
      <c r="I37" s="6" t="s">
        <v>882</v>
      </c>
      <c r="J37" s="6" t="s">
        <v>883</v>
      </c>
      <c r="K37" s="6" t="str">
        <f>"7506593905030404"</f>
        <v>7506593905030404</v>
      </c>
      <c r="N37" s="6" t="s">
        <v>2900</v>
      </c>
    </row>
    <row r="38" spans="1:14" x14ac:dyDescent="0.25">
      <c r="A38" s="6" t="s">
        <v>2843</v>
      </c>
      <c r="B38" s="21">
        <v>44482</v>
      </c>
      <c r="C38" s="39">
        <v>-37.5</v>
      </c>
      <c r="D38" s="6"/>
      <c r="E38" s="6"/>
      <c r="F38" s="6" t="s">
        <v>29</v>
      </c>
      <c r="G38" s="6" t="s">
        <v>136</v>
      </c>
      <c r="H38" s="6" t="s">
        <v>137</v>
      </c>
      <c r="L38" s="6">
        <v>941048895606</v>
      </c>
      <c r="N38" s="6" t="s">
        <v>2901</v>
      </c>
    </row>
    <row r="39" spans="1:14" x14ac:dyDescent="0.25">
      <c r="A39" s="6" t="s">
        <v>2843</v>
      </c>
      <c r="B39" s="21">
        <v>44482</v>
      </c>
      <c r="C39" s="39">
        <v>-18.399999999999999</v>
      </c>
      <c r="D39" s="6"/>
      <c r="E39" s="6"/>
      <c r="F39" s="6" t="s">
        <v>13</v>
      </c>
      <c r="I39" s="6" t="s">
        <v>2902</v>
      </c>
      <c r="J39" s="6" t="s">
        <v>144</v>
      </c>
      <c r="K39" s="6" t="str">
        <f>"7506593905030404"</f>
        <v>7506593905030404</v>
      </c>
      <c r="N39" s="6" t="s">
        <v>2903</v>
      </c>
    </row>
    <row r="40" spans="1:14" x14ac:dyDescent="0.25">
      <c r="A40" s="6" t="s">
        <v>2843</v>
      </c>
      <c r="B40" s="21">
        <v>44482</v>
      </c>
      <c r="C40" s="39">
        <v>-3.5</v>
      </c>
      <c r="D40" s="6"/>
      <c r="E40" s="6"/>
      <c r="F40" s="6" t="s">
        <v>13</v>
      </c>
      <c r="I40" s="6" t="s">
        <v>143</v>
      </c>
      <c r="J40" s="6" t="s">
        <v>144</v>
      </c>
      <c r="K40" s="6" t="str">
        <f>"7506593905030404"</f>
        <v>7506593905030404</v>
      </c>
      <c r="N40" s="6" t="s">
        <v>2904</v>
      </c>
    </row>
    <row r="41" spans="1:14" x14ac:dyDescent="0.25">
      <c r="A41" s="6" t="s">
        <v>2905</v>
      </c>
      <c r="B41" s="21">
        <v>44484</v>
      </c>
      <c r="C41" s="39">
        <v>4.2300000000000004</v>
      </c>
      <c r="D41" s="6"/>
      <c r="E41" s="6"/>
      <c r="F41" s="6" t="s">
        <v>17</v>
      </c>
      <c r="G41" s="6" t="s">
        <v>2897</v>
      </c>
      <c r="H41" s="6" t="s">
        <v>2906</v>
      </c>
      <c r="L41" s="6" t="s">
        <v>2907</v>
      </c>
      <c r="N41" s="6" t="s">
        <v>2908</v>
      </c>
    </row>
    <row r="42" spans="1:14" x14ac:dyDescent="0.25">
      <c r="A42" s="6" t="s">
        <v>2905</v>
      </c>
      <c r="B42" s="21">
        <v>44484</v>
      </c>
      <c r="C42" s="39"/>
      <c r="D42" s="6"/>
      <c r="E42" s="6">
        <v>-6855.82</v>
      </c>
      <c r="F42" s="6" t="s">
        <v>29</v>
      </c>
      <c r="G42" s="6" t="s">
        <v>517</v>
      </c>
      <c r="H42" s="6" t="s">
        <v>518</v>
      </c>
      <c r="L42" s="6">
        <v>65421224311</v>
      </c>
      <c r="N42" s="6" t="s">
        <v>2909</v>
      </c>
    </row>
    <row r="43" spans="1:14" x14ac:dyDescent="0.25">
      <c r="A43" s="6" t="s">
        <v>2905</v>
      </c>
      <c r="B43" s="21">
        <v>44484</v>
      </c>
      <c r="C43" s="39">
        <v>-74.45</v>
      </c>
      <c r="D43" s="6"/>
      <c r="E43" s="6"/>
      <c r="F43" s="6" t="s">
        <v>13</v>
      </c>
      <c r="I43" s="6" t="s">
        <v>2546</v>
      </c>
      <c r="J43" s="6" t="s">
        <v>90</v>
      </c>
      <c r="K43" s="6" t="str">
        <f>"7506593905030404"</f>
        <v>7506593905030404</v>
      </c>
      <c r="N43" s="6" t="s">
        <v>2910</v>
      </c>
    </row>
    <row r="44" spans="1:14" x14ac:dyDescent="0.25">
      <c r="A44" s="6" t="s">
        <v>2905</v>
      </c>
      <c r="B44" s="21">
        <v>44486</v>
      </c>
      <c r="C44" s="39">
        <v>-5.8</v>
      </c>
      <c r="D44" s="6"/>
      <c r="E44" s="6"/>
      <c r="F44" s="6" t="s">
        <v>13</v>
      </c>
      <c r="I44" s="6" t="s">
        <v>2216</v>
      </c>
      <c r="J44" s="6" t="s">
        <v>57</v>
      </c>
      <c r="K44" s="6" t="str">
        <f>"7506593905030404"</f>
        <v>7506593905030404</v>
      </c>
      <c r="N44" s="6" t="s">
        <v>2911</v>
      </c>
    </row>
    <row r="45" spans="1:14" x14ac:dyDescent="0.25">
      <c r="A45" s="6" t="s">
        <v>2905</v>
      </c>
      <c r="B45" s="21">
        <v>44486</v>
      </c>
      <c r="C45" s="39">
        <v>-70.3</v>
      </c>
      <c r="D45" s="6"/>
      <c r="E45" s="6"/>
      <c r="F45" s="6" t="s">
        <v>13</v>
      </c>
      <c r="I45" s="6" t="s">
        <v>2912</v>
      </c>
      <c r="J45" s="6" t="s">
        <v>2913</v>
      </c>
      <c r="K45" s="6" t="str">
        <f>"7506593905030404"</f>
        <v>7506593905030404</v>
      </c>
      <c r="N45" s="6" t="s">
        <v>2914</v>
      </c>
    </row>
    <row r="46" spans="1:14" x14ac:dyDescent="0.25">
      <c r="A46" s="6" t="s">
        <v>2905</v>
      </c>
      <c r="B46" s="21">
        <v>44487</v>
      </c>
      <c r="C46" s="39">
        <v>-51</v>
      </c>
      <c r="D46" s="6"/>
      <c r="E46" s="6"/>
      <c r="F46" s="6" t="s">
        <v>13</v>
      </c>
      <c r="I46" s="6" t="s">
        <v>2203</v>
      </c>
      <c r="J46" s="6" t="s">
        <v>2204</v>
      </c>
      <c r="K46" s="6" t="str">
        <f>"7506593905030404"</f>
        <v>7506593905030404</v>
      </c>
      <c r="N46" s="6" t="s">
        <v>2915</v>
      </c>
    </row>
    <row r="47" spans="1:14" x14ac:dyDescent="0.25">
      <c r="A47" s="6" t="s">
        <v>2905</v>
      </c>
      <c r="B47" s="21">
        <v>44488</v>
      </c>
      <c r="C47" s="39">
        <v>-215</v>
      </c>
      <c r="D47" s="6"/>
      <c r="E47" s="6"/>
      <c r="F47" s="6" t="s">
        <v>98</v>
      </c>
      <c r="G47" s="6" t="s">
        <v>99</v>
      </c>
      <c r="H47" s="6" t="s">
        <v>100</v>
      </c>
      <c r="L47" s="6" t="s">
        <v>2916</v>
      </c>
      <c r="N47" s="6" t="s">
        <v>1063</v>
      </c>
    </row>
    <row r="48" spans="1:14" x14ac:dyDescent="0.25">
      <c r="A48" s="6" t="s">
        <v>2905</v>
      </c>
      <c r="B48" s="21">
        <v>44488</v>
      </c>
      <c r="C48" s="39">
        <v>-210</v>
      </c>
      <c r="D48" s="6"/>
      <c r="E48" s="6"/>
      <c r="F48" s="6" t="s">
        <v>2917</v>
      </c>
      <c r="N48" s="6" t="s">
        <v>2918</v>
      </c>
    </row>
    <row r="49" spans="1:14" x14ac:dyDescent="0.25">
      <c r="A49" s="6" t="s">
        <v>2905</v>
      </c>
      <c r="B49" s="21">
        <v>44489</v>
      </c>
      <c r="C49" s="39">
        <v>-5.8</v>
      </c>
      <c r="D49" s="6"/>
      <c r="E49" s="6"/>
      <c r="F49" s="6" t="s">
        <v>13</v>
      </c>
      <c r="I49" s="6" t="s">
        <v>2919</v>
      </c>
      <c r="J49" s="6" t="s">
        <v>256</v>
      </c>
      <c r="K49" s="6" t="str">
        <f>"7506593905030404"</f>
        <v>7506593905030404</v>
      </c>
      <c r="N49" s="6" t="s">
        <v>2920</v>
      </c>
    </row>
    <row r="50" spans="1:14" x14ac:dyDescent="0.25">
      <c r="A50" s="6" t="s">
        <v>2905</v>
      </c>
      <c r="B50" s="21">
        <v>44490</v>
      </c>
      <c r="C50" s="39">
        <v>-32.5</v>
      </c>
      <c r="D50" s="6"/>
      <c r="E50" s="6"/>
      <c r="F50" s="6" t="s">
        <v>29</v>
      </c>
      <c r="G50" s="6" t="s">
        <v>104</v>
      </c>
      <c r="H50" s="6" t="s">
        <v>105</v>
      </c>
      <c r="L50" s="6">
        <v>463152080213</v>
      </c>
      <c r="N50" s="6" t="s">
        <v>2921</v>
      </c>
    </row>
    <row r="51" spans="1:14" x14ac:dyDescent="0.25">
      <c r="A51" s="6" t="s">
        <v>2905</v>
      </c>
      <c r="B51" s="21">
        <v>44490</v>
      </c>
      <c r="C51" s="39">
        <v>-71.81</v>
      </c>
      <c r="D51" s="6"/>
      <c r="E51" s="6"/>
      <c r="F51" s="6" t="s">
        <v>13</v>
      </c>
      <c r="I51" s="6" t="s">
        <v>2172</v>
      </c>
      <c r="J51" s="6" t="s">
        <v>227</v>
      </c>
      <c r="K51" s="6" t="str">
        <f>"7506593905030404"</f>
        <v>7506593905030404</v>
      </c>
      <c r="N51" s="6" t="s">
        <v>2922</v>
      </c>
    </row>
    <row r="52" spans="1:14" x14ac:dyDescent="0.25">
      <c r="A52" s="6" t="s">
        <v>2905</v>
      </c>
      <c r="B52" s="21">
        <v>44491</v>
      </c>
      <c r="C52" s="39">
        <v>1437.46</v>
      </c>
      <c r="D52" s="6"/>
      <c r="E52" s="6"/>
      <c r="F52" s="6" t="s">
        <v>17</v>
      </c>
      <c r="G52" s="6" t="s">
        <v>127</v>
      </c>
      <c r="H52" s="6" t="s">
        <v>128</v>
      </c>
      <c r="L52" s="6" t="s">
        <v>2923</v>
      </c>
      <c r="M52" s="6" t="s">
        <v>2833</v>
      </c>
      <c r="N52" s="6" t="s">
        <v>2924</v>
      </c>
    </row>
    <row r="53" spans="1:14" x14ac:dyDescent="0.25">
      <c r="A53" s="6" t="s">
        <v>2905</v>
      </c>
      <c r="B53" s="21">
        <v>44491</v>
      </c>
      <c r="C53" s="39">
        <v>-6.05</v>
      </c>
      <c r="D53" s="6"/>
      <c r="E53" s="6"/>
      <c r="F53" s="6" t="s">
        <v>13</v>
      </c>
      <c r="I53" s="6" t="s">
        <v>2925</v>
      </c>
      <c r="J53" s="6" t="s">
        <v>280</v>
      </c>
      <c r="K53" s="6" t="str">
        <f t="shared" ref="K53:K59" si="2">"7506593905030404"</f>
        <v>7506593905030404</v>
      </c>
      <c r="N53" s="6" t="s">
        <v>2926</v>
      </c>
    </row>
    <row r="54" spans="1:14" x14ac:dyDescent="0.25">
      <c r="A54" s="6" t="s">
        <v>2905</v>
      </c>
      <c r="B54" s="21">
        <v>44491</v>
      </c>
      <c r="C54" s="39">
        <v>-23.95</v>
      </c>
      <c r="D54" s="6"/>
      <c r="E54" s="6"/>
      <c r="F54" s="6" t="s">
        <v>13</v>
      </c>
      <c r="I54" s="6" t="s">
        <v>1703</v>
      </c>
      <c r="J54" s="6" t="s">
        <v>280</v>
      </c>
      <c r="K54" s="6" t="str">
        <f t="shared" si="2"/>
        <v>7506593905030404</v>
      </c>
      <c r="N54" s="6" t="s">
        <v>2927</v>
      </c>
    </row>
    <row r="55" spans="1:14" x14ac:dyDescent="0.25">
      <c r="A55" s="6" t="s">
        <v>2905</v>
      </c>
      <c r="B55" s="21">
        <v>44492</v>
      </c>
      <c r="C55" s="39">
        <v>-15.95</v>
      </c>
      <c r="D55" s="6"/>
      <c r="E55" s="6"/>
      <c r="F55" s="6" t="s">
        <v>13</v>
      </c>
      <c r="I55" s="6" t="s">
        <v>2164</v>
      </c>
      <c r="J55" s="6" t="s">
        <v>2165</v>
      </c>
      <c r="K55" s="6" t="str">
        <f t="shared" si="2"/>
        <v>7506593905030404</v>
      </c>
      <c r="N55" s="6" t="s">
        <v>2928</v>
      </c>
    </row>
    <row r="56" spans="1:14" x14ac:dyDescent="0.25">
      <c r="A56" s="6" t="s">
        <v>2905</v>
      </c>
      <c r="B56" s="21">
        <v>44492</v>
      </c>
      <c r="C56" s="39">
        <v>-4</v>
      </c>
      <c r="D56" s="6"/>
      <c r="E56" s="6"/>
      <c r="F56" s="6" t="s">
        <v>13</v>
      </c>
      <c r="I56" s="6" t="s">
        <v>2929</v>
      </c>
      <c r="J56" s="6" t="s">
        <v>2930</v>
      </c>
      <c r="K56" s="6" t="str">
        <f t="shared" si="2"/>
        <v>7506593905030404</v>
      </c>
      <c r="N56" s="6" t="s">
        <v>2931</v>
      </c>
    </row>
    <row r="57" spans="1:14" x14ac:dyDescent="0.25">
      <c r="A57" s="6" t="s">
        <v>2905</v>
      </c>
      <c r="B57" s="21">
        <v>44493</v>
      </c>
      <c r="C57" s="39">
        <v>-3.2</v>
      </c>
      <c r="D57" s="6"/>
      <c r="E57" s="6"/>
      <c r="F57" s="6" t="s">
        <v>13</v>
      </c>
      <c r="I57" s="6" t="s">
        <v>2216</v>
      </c>
      <c r="J57" s="6" t="s">
        <v>57</v>
      </c>
      <c r="K57" s="6" t="str">
        <f t="shared" si="2"/>
        <v>7506593905030404</v>
      </c>
      <c r="N57" s="6" t="s">
        <v>2932</v>
      </c>
    </row>
    <row r="58" spans="1:14" x14ac:dyDescent="0.25">
      <c r="A58" s="6" t="s">
        <v>2905</v>
      </c>
      <c r="B58" s="21">
        <v>44493</v>
      </c>
      <c r="C58" s="39">
        <v>-96.29</v>
      </c>
      <c r="D58" s="6"/>
      <c r="E58" s="6"/>
      <c r="F58" s="6" t="s">
        <v>13</v>
      </c>
      <c r="I58" s="6" t="s">
        <v>2137</v>
      </c>
      <c r="J58" s="6" t="s">
        <v>57</v>
      </c>
      <c r="K58" s="6" t="str">
        <f t="shared" si="2"/>
        <v>7506593905030404</v>
      </c>
      <c r="N58" s="6" t="s">
        <v>2933</v>
      </c>
    </row>
    <row r="59" spans="1:14" x14ac:dyDescent="0.25">
      <c r="A59" s="6" t="s">
        <v>2905</v>
      </c>
      <c r="B59" s="21">
        <v>44493</v>
      </c>
      <c r="C59" s="39">
        <v>-3.2</v>
      </c>
      <c r="D59" s="6"/>
      <c r="E59" s="6"/>
      <c r="F59" s="6" t="s">
        <v>13</v>
      </c>
      <c r="I59" s="6" t="s">
        <v>2934</v>
      </c>
      <c r="J59" s="6" t="s">
        <v>2935</v>
      </c>
      <c r="K59" s="6" t="str">
        <f t="shared" si="2"/>
        <v>7506593905030404</v>
      </c>
      <c r="N59" s="6" t="s">
        <v>2936</v>
      </c>
    </row>
    <row r="60" spans="1:14" x14ac:dyDescent="0.25">
      <c r="A60" s="6" t="s">
        <v>2905</v>
      </c>
      <c r="B60" s="21">
        <v>44494</v>
      </c>
      <c r="C60" s="39">
        <v>-99.98</v>
      </c>
      <c r="D60" s="6"/>
      <c r="E60" s="6"/>
      <c r="F60" s="6" t="s">
        <v>98</v>
      </c>
      <c r="G60" s="6" t="s">
        <v>147</v>
      </c>
      <c r="H60" s="6" t="s">
        <v>54</v>
      </c>
      <c r="L60" s="6">
        <v>7.1493582180071401E+21</v>
      </c>
      <c r="N60" s="6" t="s">
        <v>148</v>
      </c>
    </row>
    <row r="61" spans="1:14" x14ac:dyDescent="0.25">
      <c r="A61" s="6" t="s">
        <v>2905</v>
      </c>
      <c r="B61" s="21">
        <v>44492</v>
      </c>
      <c r="C61" s="39">
        <v>-3.5</v>
      </c>
      <c r="D61" s="6"/>
      <c r="E61" s="6"/>
      <c r="F61" s="6" t="s">
        <v>22</v>
      </c>
      <c r="I61" s="6" t="s">
        <v>882</v>
      </c>
      <c r="J61" s="6" t="s">
        <v>883</v>
      </c>
      <c r="K61" s="6" t="str">
        <f t="shared" ref="K61:K73" si="3">"7506593905030404"</f>
        <v>7506593905030404</v>
      </c>
      <c r="N61" s="6" t="s">
        <v>2937</v>
      </c>
    </row>
    <row r="62" spans="1:14" x14ac:dyDescent="0.25">
      <c r="A62" s="6" t="s">
        <v>2905</v>
      </c>
      <c r="B62" s="21">
        <v>44493</v>
      </c>
      <c r="C62" s="39">
        <v>-4.5999999999999996</v>
      </c>
      <c r="D62" s="6"/>
      <c r="E62" s="6"/>
      <c r="F62" s="6" t="s">
        <v>22</v>
      </c>
      <c r="I62" s="6" t="s">
        <v>2938</v>
      </c>
      <c r="J62" s="6" t="s">
        <v>2939</v>
      </c>
      <c r="K62" s="6" t="str">
        <f t="shared" si="3"/>
        <v>7506593905030404</v>
      </c>
      <c r="N62" s="6" t="s">
        <v>2940</v>
      </c>
    </row>
    <row r="63" spans="1:14" x14ac:dyDescent="0.25">
      <c r="A63" s="6" t="s">
        <v>2905</v>
      </c>
      <c r="B63" s="21">
        <v>44496</v>
      </c>
      <c r="C63" s="39">
        <v>-4.9000000000000004</v>
      </c>
      <c r="D63" s="6"/>
      <c r="E63" s="6"/>
      <c r="F63" s="6" t="s">
        <v>22</v>
      </c>
      <c r="I63" s="6" t="s">
        <v>59</v>
      </c>
      <c r="J63" s="6" t="s">
        <v>60</v>
      </c>
      <c r="K63" s="6" t="str">
        <f t="shared" si="3"/>
        <v>7506593905030404</v>
      </c>
      <c r="N63" s="6" t="s">
        <v>2941</v>
      </c>
    </row>
    <row r="64" spans="1:14" x14ac:dyDescent="0.25">
      <c r="A64" s="6" t="s">
        <v>2905</v>
      </c>
      <c r="B64" s="21">
        <v>44496</v>
      </c>
      <c r="C64" s="39">
        <v>-11.2</v>
      </c>
      <c r="D64" s="6"/>
      <c r="E64" s="6"/>
      <c r="F64" s="6" t="s">
        <v>22</v>
      </c>
      <c r="I64" s="6" t="s">
        <v>59</v>
      </c>
      <c r="J64" s="6" t="s">
        <v>60</v>
      </c>
      <c r="K64" s="6" t="str">
        <f t="shared" si="3"/>
        <v>7506593905030404</v>
      </c>
      <c r="N64" s="6" t="s">
        <v>2942</v>
      </c>
    </row>
    <row r="65" spans="1:14" x14ac:dyDescent="0.25">
      <c r="A65" s="6" t="s">
        <v>2905</v>
      </c>
      <c r="B65" s="21">
        <v>44497</v>
      </c>
      <c r="C65" s="39">
        <v>-13.2</v>
      </c>
      <c r="D65" s="6"/>
      <c r="E65" s="6"/>
      <c r="F65" s="6" t="s">
        <v>13</v>
      </c>
      <c r="I65" s="6" t="s">
        <v>1862</v>
      </c>
      <c r="J65" s="6" t="s">
        <v>15</v>
      </c>
      <c r="K65" s="6" t="str">
        <f t="shared" si="3"/>
        <v>7506593905030404</v>
      </c>
      <c r="N65" s="6" t="s">
        <v>2943</v>
      </c>
    </row>
    <row r="66" spans="1:14" x14ac:dyDescent="0.25">
      <c r="A66" s="6" t="s">
        <v>2905</v>
      </c>
      <c r="B66" s="21">
        <v>44497</v>
      </c>
      <c r="C66" s="39">
        <v>-1.9</v>
      </c>
      <c r="D66" s="6"/>
      <c r="E66" s="6"/>
      <c r="F66" s="6" t="s">
        <v>13</v>
      </c>
      <c r="I66" s="6" t="s">
        <v>2236</v>
      </c>
      <c r="J66" s="6" t="s">
        <v>77</v>
      </c>
      <c r="K66" s="6" t="str">
        <f t="shared" si="3"/>
        <v>7506593905030404</v>
      </c>
      <c r="N66" s="6" t="s">
        <v>2944</v>
      </c>
    </row>
    <row r="67" spans="1:14" x14ac:dyDescent="0.25">
      <c r="A67" s="6" t="s">
        <v>2905</v>
      </c>
      <c r="B67" s="21">
        <v>44498</v>
      </c>
      <c r="C67" s="39">
        <v>-5</v>
      </c>
      <c r="D67" s="6"/>
      <c r="E67" s="6"/>
      <c r="F67" s="6" t="s">
        <v>13</v>
      </c>
      <c r="I67" s="6" t="s">
        <v>2945</v>
      </c>
      <c r="J67" s="6" t="s">
        <v>961</v>
      </c>
      <c r="K67" s="6" t="str">
        <f t="shared" si="3"/>
        <v>7506593905030404</v>
      </c>
      <c r="N67" s="6" t="s">
        <v>2946</v>
      </c>
    </row>
    <row r="68" spans="1:14" x14ac:dyDescent="0.25">
      <c r="A68" s="6" t="s">
        <v>2905</v>
      </c>
      <c r="B68" s="21">
        <v>44499</v>
      </c>
      <c r="C68" s="39">
        <v>-11.5</v>
      </c>
      <c r="D68" s="6"/>
      <c r="E68" s="6"/>
      <c r="F68" s="6" t="s">
        <v>13</v>
      </c>
      <c r="I68" s="6" t="s">
        <v>2947</v>
      </c>
      <c r="J68" s="6" t="s">
        <v>2346</v>
      </c>
      <c r="K68" s="6" t="str">
        <f t="shared" si="3"/>
        <v>7506593905030404</v>
      </c>
      <c r="N68" s="6" t="s">
        <v>2948</v>
      </c>
    </row>
    <row r="69" spans="1:14" x14ac:dyDescent="0.25">
      <c r="A69" s="6" t="s">
        <v>2905</v>
      </c>
      <c r="B69" s="21">
        <v>44499</v>
      </c>
      <c r="C69" s="39">
        <v>-9.9</v>
      </c>
      <c r="D69" s="6"/>
      <c r="E69" s="6"/>
      <c r="F69" s="6" t="s">
        <v>13</v>
      </c>
      <c r="I69" s="6" t="s">
        <v>2949</v>
      </c>
      <c r="J69" s="6" t="s">
        <v>1803</v>
      </c>
      <c r="K69" s="6" t="str">
        <f t="shared" si="3"/>
        <v>7506593905030404</v>
      </c>
      <c r="N69" s="6" t="s">
        <v>2950</v>
      </c>
    </row>
    <row r="70" spans="1:14" x14ac:dyDescent="0.25">
      <c r="A70" s="6" t="s">
        <v>2905</v>
      </c>
      <c r="B70" s="21">
        <v>44499</v>
      </c>
      <c r="C70" s="39">
        <v>-11.9</v>
      </c>
      <c r="D70" s="6"/>
      <c r="E70" s="6"/>
      <c r="F70" s="6" t="s">
        <v>13</v>
      </c>
      <c r="I70" s="6" t="s">
        <v>2951</v>
      </c>
      <c r="J70" s="6" t="s">
        <v>1803</v>
      </c>
      <c r="K70" s="6" t="str">
        <f t="shared" si="3"/>
        <v>7506593905030404</v>
      </c>
      <c r="N70" s="6" t="s">
        <v>2952</v>
      </c>
    </row>
    <row r="71" spans="1:14" x14ac:dyDescent="0.25">
      <c r="A71" s="6" t="s">
        <v>2905</v>
      </c>
      <c r="B71" s="21">
        <v>44500</v>
      </c>
      <c r="C71" s="39">
        <v>-5.8</v>
      </c>
      <c r="D71" s="6"/>
      <c r="E71" s="6"/>
      <c r="F71" s="6" t="s">
        <v>13</v>
      </c>
      <c r="I71" s="6" t="s">
        <v>2216</v>
      </c>
      <c r="J71" s="6" t="s">
        <v>57</v>
      </c>
      <c r="K71" s="6" t="str">
        <f t="shared" si="3"/>
        <v>7506593905030404</v>
      </c>
      <c r="N71" s="6" t="s">
        <v>2953</v>
      </c>
    </row>
    <row r="72" spans="1:14" x14ac:dyDescent="0.25">
      <c r="A72" s="6" t="s">
        <v>2905</v>
      </c>
      <c r="B72" s="21">
        <v>44500</v>
      </c>
      <c r="C72" s="39">
        <v>-86.44</v>
      </c>
      <c r="D72" s="6"/>
      <c r="E72" s="6"/>
      <c r="F72" s="6" t="s">
        <v>13</v>
      </c>
      <c r="I72" s="6" t="s">
        <v>2137</v>
      </c>
      <c r="J72" s="6" t="s">
        <v>57</v>
      </c>
      <c r="K72" s="6" t="str">
        <f t="shared" si="3"/>
        <v>7506593905030404</v>
      </c>
      <c r="N72" s="6" t="s">
        <v>2954</v>
      </c>
    </row>
    <row r="73" spans="1:14" x14ac:dyDescent="0.25">
      <c r="A73" s="6" t="s">
        <v>2905</v>
      </c>
      <c r="B73" s="21">
        <v>44500</v>
      </c>
      <c r="C73" s="39">
        <v>-5</v>
      </c>
      <c r="D73" s="6"/>
      <c r="E73" s="6"/>
      <c r="F73" s="6" t="s">
        <v>13</v>
      </c>
      <c r="I73" s="6" t="s">
        <v>199</v>
      </c>
      <c r="J73" s="6" t="s">
        <v>197</v>
      </c>
      <c r="K73" s="6" t="str">
        <f t="shared" si="3"/>
        <v>7506593905030404</v>
      </c>
      <c r="N73" s="6" t="s">
        <v>2955</v>
      </c>
    </row>
    <row r="75" spans="1:14" x14ac:dyDescent="0.25">
      <c r="C75" s="41" t="str">
        <f>C4</f>
        <v>PRIVE</v>
      </c>
      <c r="D75" s="34" t="str">
        <f>D4</f>
        <v>EXTRA</v>
      </c>
      <c r="E75" s="34" t="s">
        <v>158</v>
      </c>
    </row>
    <row r="76" spans="1:14" x14ac:dyDescent="0.25">
      <c r="C76" s="46">
        <f>SUM(C5:C74)</f>
        <v>-174.90999999999957</v>
      </c>
      <c r="D76" s="37">
        <f>SUM(D5:D74)</f>
        <v>-556.74</v>
      </c>
      <c r="E76" s="37">
        <f>SUM(E5:E74)</f>
        <v>-15855.82</v>
      </c>
    </row>
    <row r="77" spans="1:14" x14ac:dyDescent="0.25">
      <c r="C77" s="76">
        <f>SUM(C76:D76)</f>
        <v>-731.64999999999964</v>
      </c>
      <c r="D77" s="77"/>
      <c r="F77" s="28"/>
    </row>
    <row r="78" spans="1:14" x14ac:dyDescent="0.25">
      <c r="E78" s="55"/>
    </row>
    <row r="79" spans="1:14" x14ac:dyDescent="0.25">
      <c r="F79" s="29"/>
    </row>
  </sheetData>
  <mergeCells count="1">
    <mergeCell ref="C77:D77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D95CF-BAD2-45C4-BC97-19C434631CE4}">
  <dimension ref="A4:N44"/>
  <sheetViews>
    <sheetView topLeftCell="A16" workbookViewId="0">
      <selection activeCell="D37" sqref="D37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2804</v>
      </c>
      <c r="B6" s="21">
        <v>44470</v>
      </c>
      <c r="C6" s="39">
        <v>382.31</v>
      </c>
      <c r="D6" s="6"/>
      <c r="E6" s="6"/>
      <c r="F6" s="6" t="s">
        <v>17</v>
      </c>
      <c r="G6" s="6" t="s">
        <v>355</v>
      </c>
      <c r="H6" s="6" t="s">
        <v>356</v>
      </c>
      <c r="L6" s="6" t="s">
        <v>2997</v>
      </c>
      <c r="N6" s="6" t="s">
        <v>2998</v>
      </c>
    </row>
    <row r="7" spans="1:14" x14ac:dyDescent="0.25">
      <c r="A7" s="6" t="s">
        <v>2804</v>
      </c>
      <c r="B7" s="21">
        <v>44470</v>
      </c>
      <c r="C7" s="39">
        <v>-6</v>
      </c>
      <c r="D7" s="6"/>
      <c r="E7" s="6"/>
      <c r="F7" s="6" t="s">
        <v>13</v>
      </c>
      <c r="I7" s="6" t="s">
        <v>2267</v>
      </c>
      <c r="J7" s="6" t="s">
        <v>224</v>
      </c>
      <c r="K7" s="6" t="str">
        <f>"7506593903010016"</f>
        <v>7506593903010016</v>
      </c>
      <c r="N7" s="6" t="s">
        <v>2999</v>
      </c>
    </row>
    <row r="8" spans="1:14" x14ac:dyDescent="0.25">
      <c r="A8" s="6" t="s">
        <v>2804</v>
      </c>
      <c r="B8" s="21">
        <v>44471</v>
      </c>
      <c r="C8" s="39">
        <v>-11.27</v>
      </c>
      <c r="D8" s="6"/>
      <c r="E8" s="6"/>
      <c r="F8" s="6" t="s">
        <v>13</v>
      </c>
      <c r="I8" s="6" t="s">
        <v>413</v>
      </c>
      <c r="J8" s="6" t="s">
        <v>345</v>
      </c>
      <c r="K8" s="6" t="str">
        <f>"7506593903010016"</f>
        <v>7506593903010016</v>
      </c>
      <c r="N8" s="6" t="s">
        <v>3000</v>
      </c>
    </row>
    <row r="9" spans="1:14" x14ac:dyDescent="0.25">
      <c r="A9" s="6" t="s">
        <v>2804</v>
      </c>
      <c r="B9" s="21">
        <v>44475</v>
      </c>
      <c r="C9" s="39">
        <v>15.06</v>
      </c>
      <c r="D9" s="6"/>
      <c r="E9" s="6"/>
      <c r="F9" s="6" t="s">
        <v>17</v>
      </c>
      <c r="G9" s="6" t="s">
        <v>163</v>
      </c>
      <c r="H9" s="6" t="s">
        <v>164</v>
      </c>
      <c r="L9" s="6" t="s">
        <v>3001</v>
      </c>
      <c r="M9" s="6" t="s">
        <v>1234</v>
      </c>
      <c r="N9" s="6" t="s">
        <v>3002</v>
      </c>
    </row>
    <row r="10" spans="1:14" x14ac:dyDescent="0.25">
      <c r="A10" s="6" t="s">
        <v>2804</v>
      </c>
      <c r="B10" s="21">
        <v>44476</v>
      </c>
      <c r="C10" s="39">
        <v>-41.98</v>
      </c>
      <c r="D10" s="6"/>
      <c r="E10" s="6"/>
      <c r="F10" s="6" t="s">
        <v>13</v>
      </c>
      <c r="I10" s="6" t="s">
        <v>2172</v>
      </c>
      <c r="J10" s="6" t="s">
        <v>227</v>
      </c>
      <c r="K10" s="6" t="str">
        <f>"7506593903010016"</f>
        <v>7506593903010016</v>
      </c>
      <c r="N10" s="6" t="s">
        <v>3003</v>
      </c>
    </row>
    <row r="11" spans="1:14" x14ac:dyDescent="0.25">
      <c r="A11" s="6" t="s">
        <v>2804</v>
      </c>
      <c r="B11" s="21">
        <v>44477</v>
      </c>
      <c r="C11" s="39">
        <v>-37.5</v>
      </c>
      <c r="D11" s="6"/>
      <c r="E11" s="6"/>
      <c r="F11" s="6" t="s">
        <v>98</v>
      </c>
      <c r="G11" s="6" t="s">
        <v>136</v>
      </c>
      <c r="H11" s="6" t="s">
        <v>294</v>
      </c>
      <c r="L11" s="6" t="s">
        <v>3004</v>
      </c>
      <c r="N11" s="6" t="s">
        <v>296</v>
      </c>
    </row>
    <row r="12" spans="1:14" x14ac:dyDescent="0.25">
      <c r="A12" s="6" t="s">
        <v>2804</v>
      </c>
      <c r="B12" s="21">
        <v>44477</v>
      </c>
      <c r="C12" s="39">
        <v>-77.569999999999993</v>
      </c>
      <c r="D12" s="6"/>
      <c r="E12" s="6"/>
      <c r="F12" s="6" t="s">
        <v>13</v>
      </c>
      <c r="I12" s="6" t="s">
        <v>2267</v>
      </c>
      <c r="J12" s="6" t="s">
        <v>224</v>
      </c>
      <c r="K12" s="6" t="str">
        <f t="shared" ref="K12:K17" si="0">"7506593903010016"</f>
        <v>7506593903010016</v>
      </c>
      <c r="N12" s="6" t="s">
        <v>3005</v>
      </c>
    </row>
    <row r="13" spans="1:14" x14ac:dyDescent="0.25">
      <c r="A13" s="6" t="s">
        <v>2804</v>
      </c>
      <c r="B13" s="21">
        <v>44477</v>
      </c>
      <c r="C13" s="39">
        <v>-2.7</v>
      </c>
      <c r="D13" s="6"/>
      <c r="E13" s="6"/>
      <c r="F13" s="6" t="s">
        <v>13</v>
      </c>
      <c r="I13" s="6" t="s">
        <v>310</v>
      </c>
      <c r="J13" s="6" t="s">
        <v>2168</v>
      </c>
      <c r="K13" s="6" t="str">
        <f t="shared" si="0"/>
        <v>7506593903010016</v>
      </c>
      <c r="N13" s="6" t="s">
        <v>3006</v>
      </c>
    </row>
    <row r="14" spans="1:14" x14ac:dyDescent="0.25">
      <c r="A14" s="6" t="s">
        <v>2804</v>
      </c>
      <c r="B14" s="21">
        <v>44477</v>
      </c>
      <c r="C14" s="39">
        <v>-57.76</v>
      </c>
      <c r="D14" s="6"/>
      <c r="E14" s="6"/>
      <c r="F14" s="6" t="s">
        <v>13</v>
      </c>
      <c r="I14" s="6" t="s">
        <v>2137</v>
      </c>
      <c r="J14" s="6" t="s">
        <v>57</v>
      </c>
      <c r="K14" s="6" t="str">
        <f t="shared" si="0"/>
        <v>7506593903010016</v>
      </c>
      <c r="N14" s="6" t="s">
        <v>3007</v>
      </c>
    </row>
    <row r="15" spans="1:14" x14ac:dyDescent="0.25">
      <c r="A15" s="6" t="s">
        <v>2804</v>
      </c>
      <c r="B15" s="21">
        <v>44478</v>
      </c>
      <c r="C15" s="39">
        <v>-64.900000000000006</v>
      </c>
      <c r="D15" s="6"/>
      <c r="E15" s="6"/>
      <c r="F15" s="6" t="s">
        <v>13</v>
      </c>
      <c r="I15" s="6" t="s">
        <v>2172</v>
      </c>
      <c r="J15" s="6" t="s">
        <v>227</v>
      </c>
      <c r="K15" s="6" t="str">
        <f t="shared" si="0"/>
        <v>7506593903010016</v>
      </c>
      <c r="N15" s="6" t="s">
        <v>3008</v>
      </c>
    </row>
    <row r="16" spans="1:14" x14ac:dyDescent="0.25">
      <c r="A16" s="6" t="s">
        <v>2804</v>
      </c>
      <c r="B16" s="21">
        <v>44478</v>
      </c>
      <c r="C16" s="39">
        <v>-14.67</v>
      </c>
      <c r="D16" s="6"/>
      <c r="E16" s="6"/>
      <c r="F16" s="6" t="s">
        <v>22</v>
      </c>
      <c r="I16" s="6" t="s">
        <v>260</v>
      </c>
      <c r="J16" s="6" t="s">
        <v>57</v>
      </c>
      <c r="K16" s="6" t="str">
        <f t="shared" si="0"/>
        <v>7506593903010016</v>
      </c>
      <c r="N16" s="6" t="s">
        <v>3009</v>
      </c>
    </row>
    <row r="17" spans="1:14" x14ac:dyDescent="0.25">
      <c r="A17" s="6" t="s">
        <v>2804</v>
      </c>
      <c r="B17" s="21">
        <v>44480</v>
      </c>
      <c r="C17" s="39">
        <v>-8.92</v>
      </c>
      <c r="D17" s="6"/>
      <c r="E17" s="6"/>
      <c r="F17" s="6" t="s">
        <v>13</v>
      </c>
      <c r="I17" s="6" t="s">
        <v>768</v>
      </c>
      <c r="J17" s="6" t="s">
        <v>57</v>
      </c>
      <c r="K17" s="6" t="str">
        <f t="shared" si="0"/>
        <v>7506593903010016</v>
      </c>
      <c r="N17" s="6" t="s">
        <v>3010</v>
      </c>
    </row>
    <row r="18" spans="1:14" x14ac:dyDescent="0.25">
      <c r="A18" s="6" t="s">
        <v>2804</v>
      </c>
      <c r="B18" s="21">
        <v>44481</v>
      </c>
      <c r="C18" s="39">
        <v>10</v>
      </c>
      <c r="D18" s="6"/>
      <c r="E18" s="6"/>
      <c r="F18" s="6" t="s">
        <v>17</v>
      </c>
      <c r="G18" s="6" t="s">
        <v>1669</v>
      </c>
      <c r="H18" s="6" t="s">
        <v>1670</v>
      </c>
      <c r="L18" s="6" t="s">
        <v>3011</v>
      </c>
      <c r="N18" s="6" t="s">
        <v>3012</v>
      </c>
    </row>
    <row r="19" spans="1:14" x14ac:dyDescent="0.25">
      <c r="A19" s="6" t="s">
        <v>2804</v>
      </c>
      <c r="B19" s="21">
        <v>44483</v>
      </c>
      <c r="C19" s="39">
        <v>-71.599999999999994</v>
      </c>
      <c r="D19" s="6"/>
      <c r="E19" s="6"/>
      <c r="F19" s="6" t="s">
        <v>13</v>
      </c>
      <c r="I19" s="6" t="s">
        <v>2172</v>
      </c>
      <c r="J19" s="6" t="s">
        <v>227</v>
      </c>
      <c r="K19" s="6" t="str">
        <f>"7506593903010016"</f>
        <v>7506593903010016</v>
      </c>
      <c r="N19" s="6" t="s">
        <v>3013</v>
      </c>
    </row>
    <row r="20" spans="1:14" x14ac:dyDescent="0.25">
      <c r="A20" s="6" t="s">
        <v>2843</v>
      </c>
      <c r="B20" s="21">
        <v>44484</v>
      </c>
      <c r="C20" s="39">
        <v>-10.11</v>
      </c>
      <c r="D20" s="6"/>
      <c r="E20" s="6"/>
      <c r="F20" s="6" t="s">
        <v>13</v>
      </c>
      <c r="I20" s="6" t="s">
        <v>2208</v>
      </c>
      <c r="J20" s="6" t="s">
        <v>57</v>
      </c>
      <c r="K20" s="6" t="str">
        <f>"7506593903010016"</f>
        <v>7506593903010016</v>
      </c>
      <c r="N20" s="6" t="s">
        <v>3014</v>
      </c>
    </row>
    <row r="21" spans="1:14" x14ac:dyDescent="0.25">
      <c r="A21" s="6" t="s">
        <v>2843</v>
      </c>
      <c r="B21" s="21">
        <v>44484</v>
      </c>
      <c r="C21" s="39">
        <v>-35.99</v>
      </c>
      <c r="D21" s="6"/>
      <c r="E21" s="6"/>
      <c r="F21" s="6" t="s">
        <v>13</v>
      </c>
      <c r="I21" s="6" t="s">
        <v>1334</v>
      </c>
      <c r="J21" s="6" t="s">
        <v>96</v>
      </c>
      <c r="K21" s="6" t="str">
        <f>"7506593903010016"</f>
        <v>7506593903010016</v>
      </c>
      <c r="N21" s="6" t="s">
        <v>3015</v>
      </c>
    </row>
    <row r="22" spans="1:14" x14ac:dyDescent="0.25">
      <c r="A22" s="6" t="s">
        <v>2843</v>
      </c>
      <c r="B22" s="21">
        <v>44484</v>
      </c>
      <c r="C22" s="39">
        <v>-75.14</v>
      </c>
      <c r="D22" s="6"/>
      <c r="E22" s="6"/>
      <c r="F22" s="6" t="s">
        <v>22</v>
      </c>
      <c r="I22" s="6" t="s">
        <v>302</v>
      </c>
      <c r="J22" s="6" t="s">
        <v>96</v>
      </c>
      <c r="K22" s="6" t="str">
        <f>"7506593903010016"</f>
        <v>7506593903010016</v>
      </c>
      <c r="N22" s="6" t="s">
        <v>3016</v>
      </c>
    </row>
    <row r="23" spans="1:14" x14ac:dyDescent="0.25">
      <c r="A23" s="6" t="s">
        <v>2843</v>
      </c>
      <c r="B23" s="21">
        <v>44490</v>
      </c>
      <c r="C23" s="39">
        <v>23.06</v>
      </c>
      <c r="D23" s="6"/>
      <c r="E23" s="6"/>
      <c r="F23" s="6" t="s">
        <v>17</v>
      </c>
      <c r="G23" s="6" t="s">
        <v>163</v>
      </c>
      <c r="H23" s="6" t="s">
        <v>164</v>
      </c>
      <c r="L23" s="6" t="s">
        <v>3017</v>
      </c>
      <c r="M23" s="6" t="s">
        <v>1234</v>
      </c>
      <c r="N23" s="6" t="s">
        <v>3018</v>
      </c>
    </row>
    <row r="24" spans="1:14" x14ac:dyDescent="0.25">
      <c r="A24" s="6" t="s">
        <v>2843</v>
      </c>
      <c r="B24" s="21">
        <v>44490</v>
      </c>
      <c r="C24" s="39">
        <v>-76</v>
      </c>
      <c r="D24" s="6"/>
      <c r="E24" s="6"/>
      <c r="F24" s="6" t="s">
        <v>107</v>
      </c>
      <c r="G24" s="6" t="s">
        <v>3019</v>
      </c>
      <c r="H24" s="6" t="s">
        <v>3020</v>
      </c>
      <c r="L24" s="6" t="s">
        <v>3021</v>
      </c>
      <c r="N24" s="6" t="s">
        <v>3022</v>
      </c>
    </row>
    <row r="25" spans="1:14" x14ac:dyDescent="0.25">
      <c r="A25" s="6" t="s">
        <v>2843</v>
      </c>
      <c r="B25" s="21">
        <v>44490</v>
      </c>
      <c r="C25" s="39">
        <v>25.75</v>
      </c>
      <c r="D25" s="6"/>
      <c r="E25" s="6"/>
      <c r="F25" s="6" t="s">
        <v>1083</v>
      </c>
      <c r="G25" s="6" t="s">
        <v>1084</v>
      </c>
      <c r="H25" s="6" t="s">
        <v>1085</v>
      </c>
      <c r="L25" s="6" t="s">
        <v>3023</v>
      </c>
      <c r="N25" s="6" t="s">
        <v>3024</v>
      </c>
    </row>
    <row r="26" spans="1:14" x14ac:dyDescent="0.25">
      <c r="A26" s="6" t="s">
        <v>2843</v>
      </c>
      <c r="B26" s="21">
        <v>44491</v>
      </c>
      <c r="C26" s="39">
        <v>-12</v>
      </c>
      <c r="D26" s="6"/>
      <c r="E26" s="6"/>
      <c r="F26" s="6" t="s">
        <v>13</v>
      </c>
      <c r="I26" s="6" t="s">
        <v>3025</v>
      </c>
      <c r="J26" s="6" t="s">
        <v>679</v>
      </c>
      <c r="K26" s="6" t="str">
        <f>"7506593903010016"</f>
        <v>7506593903010016</v>
      </c>
      <c r="N26" s="6" t="s">
        <v>3026</v>
      </c>
    </row>
    <row r="27" spans="1:14" x14ac:dyDescent="0.25">
      <c r="A27" s="6" t="s">
        <v>2843</v>
      </c>
      <c r="B27" s="21">
        <v>44491</v>
      </c>
      <c r="C27" s="39">
        <v>1097.03</v>
      </c>
      <c r="D27" s="6"/>
      <c r="E27" s="6"/>
      <c r="F27" s="6" t="s">
        <v>17</v>
      </c>
      <c r="G27" s="6" t="s">
        <v>127</v>
      </c>
      <c r="H27" s="6" t="s">
        <v>128</v>
      </c>
      <c r="L27" s="6" t="s">
        <v>3027</v>
      </c>
      <c r="M27" s="6" t="s">
        <v>3028</v>
      </c>
      <c r="N27" s="6" t="s">
        <v>3029</v>
      </c>
    </row>
    <row r="28" spans="1:14" x14ac:dyDescent="0.25">
      <c r="A28" s="6" t="s">
        <v>2843</v>
      </c>
      <c r="B28" s="21">
        <v>44491</v>
      </c>
      <c r="C28" s="39">
        <v>-4.6500000000000004</v>
      </c>
      <c r="D28" s="6"/>
      <c r="E28" s="6"/>
      <c r="F28" s="6" t="s">
        <v>13</v>
      </c>
      <c r="I28" s="6" t="s">
        <v>310</v>
      </c>
      <c r="J28" s="6" t="s">
        <v>2168</v>
      </c>
      <c r="K28" s="6" t="str">
        <f>"7506593903010016"</f>
        <v>7506593903010016</v>
      </c>
      <c r="N28" s="6" t="s">
        <v>3030</v>
      </c>
    </row>
    <row r="29" spans="1:14" x14ac:dyDescent="0.25">
      <c r="A29" s="6" t="s">
        <v>2843</v>
      </c>
      <c r="B29" s="21">
        <v>44491</v>
      </c>
      <c r="C29" s="39">
        <v>5.75</v>
      </c>
      <c r="D29" s="6"/>
      <c r="E29" s="6"/>
      <c r="F29" s="6" t="s">
        <v>1083</v>
      </c>
      <c r="G29" s="6" t="s">
        <v>1084</v>
      </c>
      <c r="H29" s="6" t="s">
        <v>1085</v>
      </c>
      <c r="N29" s="6" t="s">
        <v>3031</v>
      </c>
    </row>
    <row r="30" spans="1:14" x14ac:dyDescent="0.25">
      <c r="A30" s="6" t="s">
        <v>2843</v>
      </c>
      <c r="B30" s="21">
        <v>44492</v>
      </c>
      <c r="C30" s="39">
        <v>-29.1</v>
      </c>
      <c r="D30" s="6"/>
      <c r="E30" s="6"/>
      <c r="F30" s="6" t="s">
        <v>13</v>
      </c>
      <c r="I30" s="6" t="s">
        <v>1583</v>
      </c>
      <c r="J30" s="6" t="s">
        <v>937</v>
      </c>
      <c r="K30" s="6" t="str">
        <f t="shared" ref="K30:K36" si="1">"7506593903010016"</f>
        <v>7506593903010016</v>
      </c>
      <c r="N30" s="6" t="s">
        <v>3032</v>
      </c>
    </row>
    <row r="31" spans="1:14" x14ac:dyDescent="0.25">
      <c r="A31" s="6" t="s">
        <v>2843</v>
      </c>
      <c r="B31" s="21">
        <v>44493</v>
      </c>
      <c r="C31" s="39">
        <v>-31.5</v>
      </c>
      <c r="D31" s="6"/>
      <c r="E31" s="6"/>
      <c r="F31" s="6" t="s">
        <v>13</v>
      </c>
      <c r="I31" s="6" t="s">
        <v>2801</v>
      </c>
      <c r="J31" s="6" t="s">
        <v>753</v>
      </c>
      <c r="K31" s="6" t="str">
        <f t="shared" si="1"/>
        <v>7506593903010016</v>
      </c>
      <c r="N31" s="6" t="s">
        <v>3033</v>
      </c>
    </row>
    <row r="32" spans="1:14" x14ac:dyDescent="0.25">
      <c r="A32" s="6" t="s">
        <v>2843</v>
      </c>
      <c r="B32" s="21">
        <v>44491</v>
      </c>
      <c r="C32" s="39">
        <v>-80.42</v>
      </c>
      <c r="D32" s="6"/>
      <c r="E32" s="6"/>
      <c r="F32" s="6" t="s">
        <v>22</v>
      </c>
      <c r="I32" s="6" t="s">
        <v>260</v>
      </c>
      <c r="J32" s="6" t="s">
        <v>57</v>
      </c>
      <c r="K32" s="6" t="str">
        <f t="shared" si="1"/>
        <v>7506593903010016</v>
      </c>
      <c r="N32" s="6" t="s">
        <v>3034</v>
      </c>
    </row>
    <row r="33" spans="1:14" x14ac:dyDescent="0.25">
      <c r="A33" s="6" t="s">
        <v>2843</v>
      </c>
      <c r="B33" s="21">
        <v>44492</v>
      </c>
      <c r="C33" s="39">
        <v>-10.82</v>
      </c>
      <c r="D33" s="6"/>
      <c r="E33" s="6"/>
      <c r="F33" s="6" t="s">
        <v>22</v>
      </c>
      <c r="I33" s="6" t="s">
        <v>260</v>
      </c>
      <c r="J33" s="6" t="s">
        <v>57</v>
      </c>
      <c r="K33" s="6" t="str">
        <f t="shared" si="1"/>
        <v>7506593903010016</v>
      </c>
      <c r="N33" s="6" t="s">
        <v>3035</v>
      </c>
    </row>
    <row r="34" spans="1:14" x14ac:dyDescent="0.25">
      <c r="A34" s="6" t="s">
        <v>2843</v>
      </c>
      <c r="B34" s="21">
        <v>44494</v>
      </c>
      <c r="C34" s="39">
        <v>-24.06</v>
      </c>
      <c r="D34" s="6"/>
      <c r="E34" s="6"/>
      <c r="F34" s="6" t="s">
        <v>13</v>
      </c>
      <c r="I34" s="6" t="s">
        <v>2134</v>
      </c>
      <c r="J34" s="6" t="s">
        <v>2135</v>
      </c>
      <c r="K34" s="6" t="str">
        <f t="shared" si="1"/>
        <v>7506593903010016</v>
      </c>
      <c r="N34" s="6" t="s">
        <v>3036</v>
      </c>
    </row>
    <row r="35" spans="1:14" x14ac:dyDescent="0.25">
      <c r="A35" s="6" t="s">
        <v>2843</v>
      </c>
      <c r="B35" s="21">
        <v>44497</v>
      </c>
      <c r="C35" s="39">
        <v>-62.65</v>
      </c>
      <c r="D35" s="6"/>
      <c r="E35" s="6"/>
      <c r="F35" s="6" t="s">
        <v>13</v>
      </c>
      <c r="I35" s="6" t="s">
        <v>2172</v>
      </c>
      <c r="J35" s="6" t="s">
        <v>227</v>
      </c>
      <c r="K35" s="6" t="str">
        <f t="shared" si="1"/>
        <v>7506593903010016</v>
      </c>
      <c r="N35" s="6" t="s">
        <v>3037</v>
      </c>
    </row>
    <row r="36" spans="1:14" x14ac:dyDescent="0.25">
      <c r="A36" s="6" t="s">
        <v>2843</v>
      </c>
      <c r="B36" s="21">
        <v>44498</v>
      </c>
      <c r="C36" s="39">
        <v>-22.45</v>
      </c>
      <c r="D36" s="6"/>
      <c r="E36" s="6"/>
      <c r="F36" s="6" t="s">
        <v>13</v>
      </c>
      <c r="I36" s="6" t="s">
        <v>1583</v>
      </c>
      <c r="J36" s="6" t="s">
        <v>937</v>
      </c>
      <c r="K36" s="6" t="str">
        <f t="shared" si="1"/>
        <v>7506593903010016</v>
      </c>
      <c r="N36" s="6" t="s">
        <v>3038</v>
      </c>
    </row>
    <row r="37" spans="1:14" x14ac:dyDescent="0.25">
      <c r="A37" s="6" t="s">
        <v>2843</v>
      </c>
      <c r="B37" s="21">
        <v>44498</v>
      </c>
      <c r="C37" s="39">
        <v>382.31</v>
      </c>
      <c r="D37" s="6"/>
      <c r="E37" s="6"/>
      <c r="F37" s="6" t="s">
        <v>17</v>
      </c>
      <c r="G37" s="6" t="s">
        <v>355</v>
      </c>
      <c r="H37" s="6" t="s">
        <v>356</v>
      </c>
      <c r="L37" s="6" t="s">
        <v>3039</v>
      </c>
      <c r="N37" s="6" t="s">
        <v>3040</v>
      </c>
    </row>
    <row r="38" spans="1:14" x14ac:dyDescent="0.25">
      <c r="A38" s="6" t="s">
        <v>2843</v>
      </c>
      <c r="B38" s="21">
        <v>44500</v>
      </c>
      <c r="C38" s="39">
        <v>-1.5</v>
      </c>
      <c r="D38" s="6"/>
      <c r="E38" s="6"/>
      <c r="F38" s="6" t="s">
        <v>13</v>
      </c>
      <c r="I38" s="6" t="s">
        <v>3041</v>
      </c>
      <c r="J38" s="6" t="s">
        <v>144</v>
      </c>
      <c r="K38" s="6" t="str">
        <f>"7506593903010016"</f>
        <v>7506593903010016</v>
      </c>
      <c r="N38" s="6" t="s">
        <v>3042</v>
      </c>
    </row>
    <row r="39" spans="1:14" x14ac:dyDescent="0.25">
      <c r="A39" s="6" t="s">
        <v>2843</v>
      </c>
      <c r="B39" s="21">
        <v>44500</v>
      </c>
      <c r="C39" s="39">
        <v>-57.12</v>
      </c>
      <c r="D39" s="6"/>
      <c r="E39" s="6"/>
      <c r="F39" s="6" t="s">
        <v>13</v>
      </c>
      <c r="I39" s="6" t="s">
        <v>2137</v>
      </c>
      <c r="J39" s="6" t="s">
        <v>57</v>
      </c>
      <c r="K39" s="6" t="str">
        <f>"7506593903010016"</f>
        <v>7506593903010016</v>
      </c>
      <c r="N39" s="6" t="s">
        <v>3043</v>
      </c>
    </row>
    <row r="43" spans="1:14" x14ac:dyDescent="0.25">
      <c r="C43" s="41">
        <f>SUM(C5:C42)</f>
        <v>1012.89</v>
      </c>
      <c r="D43" s="41">
        <f t="shared" ref="D43:E43" si="2">SUM(D5:D42)</f>
        <v>0</v>
      </c>
      <c r="E43" s="41">
        <f t="shared" si="2"/>
        <v>0</v>
      </c>
    </row>
    <row r="44" spans="1:14" s="39" customFormat="1" x14ac:dyDescent="0.25">
      <c r="A44" s="6"/>
      <c r="B44" s="6"/>
      <c r="C44" s="78">
        <f>SUM(C43:D43)</f>
        <v>1012.89</v>
      </c>
      <c r="D44" s="79"/>
      <c r="F44" s="6"/>
      <c r="G44" s="6"/>
      <c r="H44" s="6"/>
      <c r="I44" s="6"/>
      <c r="J44" s="6"/>
      <c r="K44" s="6"/>
      <c r="L44" s="6"/>
      <c r="M44" s="6"/>
      <c r="N44" s="6"/>
    </row>
  </sheetData>
  <mergeCells count="1">
    <mergeCell ref="C44:D44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DB9F-E514-4C94-8432-23C2B0DF555D}">
  <dimension ref="A4:O52"/>
  <sheetViews>
    <sheetView topLeftCell="A16" workbookViewId="0">
      <selection activeCell="C37" sqref="C37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2682</v>
      </c>
      <c r="B6" s="21">
        <v>44440</v>
      </c>
      <c r="C6" s="39">
        <v>-3</v>
      </c>
      <c r="D6" s="6"/>
      <c r="E6" s="6"/>
      <c r="F6" s="6" t="s">
        <v>63</v>
      </c>
      <c r="N6" s="6" t="s">
        <v>64</v>
      </c>
    </row>
    <row r="7" spans="1:15" x14ac:dyDescent="0.25">
      <c r="A7" s="6" t="s">
        <v>2682</v>
      </c>
      <c r="B7" s="21">
        <v>44440</v>
      </c>
      <c r="C7" s="39">
        <v>184.56</v>
      </c>
      <c r="D7" s="6"/>
      <c r="E7" s="6"/>
      <c r="F7" s="6" t="s">
        <v>17</v>
      </c>
      <c r="G7" s="6" t="s">
        <v>2790</v>
      </c>
      <c r="H7" s="6" t="s">
        <v>2791</v>
      </c>
      <c r="L7" s="6" t="s">
        <v>2792</v>
      </c>
      <c r="N7" s="6" t="s">
        <v>2793</v>
      </c>
    </row>
    <row r="8" spans="1:15" x14ac:dyDescent="0.25">
      <c r="A8" s="6" t="s">
        <v>2682</v>
      </c>
      <c r="B8" s="21">
        <v>44440</v>
      </c>
      <c r="C8" s="39">
        <v>119.71</v>
      </c>
      <c r="D8" s="6"/>
      <c r="E8" s="6"/>
      <c r="F8" s="6" t="s">
        <v>17</v>
      </c>
      <c r="G8" s="6" t="s">
        <v>2790</v>
      </c>
      <c r="H8" s="6" t="s">
        <v>2791</v>
      </c>
      <c r="L8" s="6" t="s">
        <v>2792</v>
      </c>
      <c r="N8" s="6" t="s">
        <v>2794</v>
      </c>
    </row>
    <row r="9" spans="1:15" x14ac:dyDescent="0.25">
      <c r="A9" s="6" t="s">
        <v>2682</v>
      </c>
      <c r="B9" s="21">
        <v>44440</v>
      </c>
      <c r="C9" s="39">
        <v>259.7</v>
      </c>
      <c r="D9" s="6"/>
      <c r="E9" s="6"/>
      <c r="F9" s="6" t="s">
        <v>17</v>
      </c>
      <c r="G9" s="6" t="s">
        <v>2790</v>
      </c>
      <c r="H9" s="6" t="s">
        <v>2791</v>
      </c>
      <c r="L9" s="6" t="s">
        <v>2792</v>
      </c>
      <c r="N9" s="6" t="s">
        <v>2795</v>
      </c>
    </row>
    <row r="10" spans="1:15" x14ac:dyDescent="0.25">
      <c r="A10" s="6" t="s">
        <v>2682</v>
      </c>
      <c r="B10" s="21">
        <v>44440</v>
      </c>
      <c r="C10" s="39">
        <v>-29.99</v>
      </c>
      <c r="D10" s="6"/>
      <c r="E10" s="6"/>
      <c r="F10" s="6" t="s">
        <v>13</v>
      </c>
      <c r="I10" s="6" t="s">
        <v>2511</v>
      </c>
      <c r="J10" s="6" t="s">
        <v>2512</v>
      </c>
      <c r="K10" s="6" t="str">
        <f>"7506593905030404"</f>
        <v>7506593905030404</v>
      </c>
      <c r="N10" s="6" t="s">
        <v>2796</v>
      </c>
    </row>
    <row r="11" spans="1:15" x14ac:dyDescent="0.25">
      <c r="A11" s="6" t="s">
        <v>2682</v>
      </c>
      <c r="B11" s="21">
        <v>44442</v>
      </c>
      <c r="C11" s="39">
        <v>-2</v>
      </c>
      <c r="D11" s="6"/>
      <c r="E11" s="6"/>
      <c r="F11" s="6" t="s">
        <v>13</v>
      </c>
      <c r="I11" s="6" t="s">
        <v>2797</v>
      </c>
      <c r="J11" s="6" t="s">
        <v>716</v>
      </c>
      <c r="K11" s="6" t="str">
        <f>"7506593905030404"</f>
        <v>7506593905030404</v>
      </c>
      <c r="N11" s="6" t="s">
        <v>2798</v>
      </c>
    </row>
    <row r="12" spans="1:15" x14ac:dyDescent="0.25">
      <c r="A12" s="6" t="s">
        <v>2682</v>
      </c>
      <c r="B12" s="21">
        <v>44442</v>
      </c>
      <c r="C12" s="39">
        <v>-36.85</v>
      </c>
      <c r="D12" s="6"/>
      <c r="E12" s="6"/>
      <c r="F12" s="6" t="s">
        <v>22</v>
      </c>
      <c r="I12" s="6" t="s">
        <v>59</v>
      </c>
      <c r="J12" s="6" t="s">
        <v>60</v>
      </c>
      <c r="K12" s="6" t="str">
        <f>"7506593905030404"</f>
        <v>7506593905030404</v>
      </c>
      <c r="N12" s="6" t="s">
        <v>2799</v>
      </c>
    </row>
    <row r="13" spans="1:15" x14ac:dyDescent="0.25">
      <c r="A13" s="6" t="s">
        <v>2682</v>
      </c>
      <c r="B13" s="21">
        <v>44442</v>
      </c>
      <c r="C13" s="39">
        <v>-12.65</v>
      </c>
      <c r="D13" s="6"/>
      <c r="E13" s="6"/>
      <c r="F13" s="6" t="s">
        <v>22</v>
      </c>
      <c r="I13" s="6" t="s">
        <v>59</v>
      </c>
      <c r="J13" s="6" t="s">
        <v>60</v>
      </c>
      <c r="K13" s="6" t="str">
        <f>"7506593905030404"</f>
        <v>7506593905030404</v>
      </c>
      <c r="N13" s="6" t="s">
        <v>2800</v>
      </c>
    </row>
    <row r="14" spans="1:15" x14ac:dyDescent="0.25">
      <c r="A14" s="6" t="s">
        <v>2682</v>
      </c>
      <c r="B14" s="21">
        <v>44446</v>
      </c>
      <c r="C14" s="39">
        <v>-23</v>
      </c>
      <c r="D14" s="6"/>
      <c r="E14" s="6"/>
      <c r="F14" s="6" t="s">
        <v>13</v>
      </c>
      <c r="I14" s="6" t="s">
        <v>2801</v>
      </c>
      <c r="J14" s="6" t="s">
        <v>753</v>
      </c>
      <c r="K14" s="6" t="str">
        <f>"7506593905030404"</f>
        <v>7506593905030404</v>
      </c>
      <c r="N14" s="6" t="s">
        <v>2802</v>
      </c>
    </row>
    <row r="15" spans="1:15" x14ac:dyDescent="0.25">
      <c r="A15" s="6" t="s">
        <v>2682</v>
      </c>
      <c r="B15" s="21">
        <v>44448</v>
      </c>
      <c r="C15" s="39"/>
      <c r="D15" s="6"/>
      <c r="E15" s="6">
        <v>-726</v>
      </c>
      <c r="F15" s="6" t="s">
        <v>29</v>
      </c>
      <c r="G15" s="6" t="s">
        <v>2584</v>
      </c>
      <c r="H15" s="6" t="s">
        <v>2585</v>
      </c>
      <c r="L15" s="6">
        <v>494102022076</v>
      </c>
      <c r="N15" s="6" t="s">
        <v>2803</v>
      </c>
    </row>
    <row r="16" spans="1:15" x14ac:dyDescent="0.25">
      <c r="A16" s="6" t="s">
        <v>2804</v>
      </c>
      <c r="B16" s="21">
        <v>44448</v>
      </c>
      <c r="C16" s="39">
        <v>-85.94</v>
      </c>
      <c r="D16" s="6"/>
      <c r="E16" s="6"/>
      <c r="F16" s="6" t="s">
        <v>13</v>
      </c>
      <c r="I16" s="6" t="s">
        <v>2546</v>
      </c>
      <c r="J16" s="6" t="s">
        <v>90</v>
      </c>
      <c r="K16" s="6" t="str">
        <f t="shared" ref="K16:K22" si="0">"7506593905030404"</f>
        <v>7506593905030404</v>
      </c>
      <c r="N16" s="6" t="s">
        <v>2805</v>
      </c>
    </row>
    <row r="17" spans="1:14" x14ac:dyDescent="0.25">
      <c r="A17" s="6" t="s">
        <v>2804</v>
      </c>
      <c r="B17" s="21">
        <v>44449</v>
      </c>
      <c r="C17" s="39">
        <v>-6.79</v>
      </c>
      <c r="D17" s="6"/>
      <c r="E17" s="6"/>
      <c r="F17" s="6" t="s">
        <v>13</v>
      </c>
      <c r="I17" s="6" t="s">
        <v>2212</v>
      </c>
      <c r="J17" s="6" t="s">
        <v>57</v>
      </c>
      <c r="K17" s="6" t="str">
        <f t="shared" si="0"/>
        <v>7506593905030404</v>
      </c>
      <c r="N17" s="6" t="s">
        <v>2806</v>
      </c>
    </row>
    <row r="18" spans="1:14" x14ac:dyDescent="0.25">
      <c r="A18" s="6" t="s">
        <v>2804</v>
      </c>
      <c r="B18" s="21">
        <v>44449</v>
      </c>
      <c r="C18" s="39">
        <v>-13.4</v>
      </c>
      <c r="D18" s="6"/>
      <c r="E18" s="6"/>
      <c r="F18" s="6" t="s">
        <v>13</v>
      </c>
      <c r="I18" s="6" t="s">
        <v>886</v>
      </c>
      <c r="J18" s="6" t="s">
        <v>15</v>
      </c>
      <c r="K18" s="6" t="str">
        <f t="shared" si="0"/>
        <v>7506593905030404</v>
      </c>
      <c r="N18" s="6" t="s">
        <v>2807</v>
      </c>
    </row>
    <row r="19" spans="1:14" x14ac:dyDescent="0.25">
      <c r="A19" s="6" t="s">
        <v>2804</v>
      </c>
      <c r="B19" s="21">
        <v>44453</v>
      </c>
      <c r="C19" s="39">
        <v>-2</v>
      </c>
      <c r="D19" s="6"/>
      <c r="E19" s="6"/>
      <c r="F19" s="6" t="s">
        <v>13</v>
      </c>
      <c r="I19" s="6" t="s">
        <v>2808</v>
      </c>
      <c r="J19" s="6" t="s">
        <v>311</v>
      </c>
      <c r="K19" s="6" t="str">
        <f t="shared" si="0"/>
        <v>7506593905030404</v>
      </c>
      <c r="N19" s="6" t="s">
        <v>2809</v>
      </c>
    </row>
    <row r="20" spans="1:14" x14ac:dyDescent="0.25">
      <c r="A20" s="6" t="s">
        <v>2804</v>
      </c>
      <c r="B20" s="21">
        <v>44454</v>
      </c>
      <c r="C20" s="39">
        <v>-50.9</v>
      </c>
      <c r="D20" s="6"/>
      <c r="E20" s="6"/>
      <c r="F20" s="6" t="s">
        <v>13</v>
      </c>
      <c r="I20" s="6" t="s">
        <v>2134</v>
      </c>
      <c r="J20" s="6" t="s">
        <v>2135</v>
      </c>
      <c r="K20" s="6" t="str">
        <f t="shared" si="0"/>
        <v>7506593905030404</v>
      </c>
      <c r="N20" s="6" t="s">
        <v>2810</v>
      </c>
    </row>
    <row r="21" spans="1:14" x14ac:dyDescent="0.25">
      <c r="A21" s="6" t="s">
        <v>2804</v>
      </c>
      <c r="B21" s="21">
        <v>44455</v>
      </c>
      <c r="C21" s="39">
        <v>-5.5</v>
      </c>
      <c r="D21" s="6"/>
      <c r="E21" s="6"/>
      <c r="F21" s="6" t="s">
        <v>13</v>
      </c>
      <c r="I21" s="6" t="s">
        <v>2811</v>
      </c>
      <c r="J21" s="6" t="s">
        <v>2812</v>
      </c>
      <c r="K21" s="6" t="str">
        <f t="shared" si="0"/>
        <v>7506593905030404</v>
      </c>
      <c r="N21" s="6" t="s">
        <v>2813</v>
      </c>
    </row>
    <row r="22" spans="1:14" x14ac:dyDescent="0.25">
      <c r="A22" s="6" t="s">
        <v>2804</v>
      </c>
      <c r="B22" s="21">
        <v>44455</v>
      </c>
      <c r="C22" s="39">
        <v>-9.8000000000000007</v>
      </c>
      <c r="D22" s="6"/>
      <c r="E22" s="6"/>
      <c r="F22" s="6" t="s">
        <v>13</v>
      </c>
      <c r="I22" s="6" t="s">
        <v>2811</v>
      </c>
      <c r="J22" s="6" t="s">
        <v>2812</v>
      </c>
      <c r="K22" s="6" t="str">
        <f t="shared" si="0"/>
        <v>7506593905030404</v>
      </c>
      <c r="N22" s="6" t="s">
        <v>2814</v>
      </c>
    </row>
    <row r="23" spans="1:14" x14ac:dyDescent="0.25">
      <c r="A23" s="6" t="s">
        <v>2804</v>
      </c>
      <c r="B23" s="21">
        <v>44456</v>
      </c>
      <c r="C23" s="39">
        <v>-215</v>
      </c>
      <c r="D23" s="6"/>
      <c r="E23" s="6"/>
      <c r="F23" s="6" t="s">
        <v>98</v>
      </c>
      <c r="G23" s="6" t="s">
        <v>99</v>
      </c>
      <c r="H23" s="6" t="s">
        <v>100</v>
      </c>
      <c r="L23" s="6" t="s">
        <v>2815</v>
      </c>
      <c r="N23" s="6" t="s">
        <v>1063</v>
      </c>
    </row>
    <row r="24" spans="1:14" x14ac:dyDescent="0.25">
      <c r="A24" s="6" t="s">
        <v>2804</v>
      </c>
      <c r="B24" s="21">
        <v>44456</v>
      </c>
      <c r="C24" s="39">
        <v>37.700000000000003</v>
      </c>
      <c r="D24" s="6"/>
      <c r="E24" s="6"/>
      <c r="F24" s="6" t="s">
        <v>1083</v>
      </c>
      <c r="G24" s="6" t="s">
        <v>1787</v>
      </c>
      <c r="H24" s="6" t="s">
        <v>1788</v>
      </c>
      <c r="L24" s="6" t="s">
        <v>2816</v>
      </c>
      <c r="N24" s="6" t="s">
        <v>2817</v>
      </c>
    </row>
    <row r="25" spans="1:14" x14ac:dyDescent="0.25">
      <c r="A25" s="6" t="s">
        <v>2804</v>
      </c>
      <c r="B25" s="21">
        <v>44456</v>
      </c>
      <c r="C25" s="39">
        <v>-3.95</v>
      </c>
      <c r="D25" s="6"/>
      <c r="E25" s="6"/>
      <c r="F25" s="6" t="s">
        <v>13</v>
      </c>
      <c r="I25" s="6" t="s">
        <v>2093</v>
      </c>
      <c r="J25" s="6" t="s">
        <v>1388</v>
      </c>
      <c r="K25" s="6" t="str">
        <f t="shared" ref="K25:K29" si="1">"7506593905030404"</f>
        <v>7506593905030404</v>
      </c>
      <c r="N25" s="6" t="s">
        <v>2818</v>
      </c>
    </row>
    <row r="26" spans="1:14" x14ac:dyDescent="0.25">
      <c r="A26" s="6" t="s">
        <v>2804</v>
      </c>
      <c r="B26" s="21">
        <v>44456</v>
      </c>
      <c r="C26" s="39">
        <v>-4.0999999999999996</v>
      </c>
      <c r="D26" s="6"/>
      <c r="E26" s="6"/>
      <c r="F26" s="6" t="s">
        <v>13</v>
      </c>
      <c r="I26" s="6" t="s">
        <v>2093</v>
      </c>
      <c r="J26" s="6" t="s">
        <v>1388</v>
      </c>
      <c r="K26" s="6" t="str">
        <f t="shared" si="1"/>
        <v>7506593905030404</v>
      </c>
      <c r="N26" s="6" t="s">
        <v>2819</v>
      </c>
    </row>
    <row r="27" spans="1:14" x14ac:dyDescent="0.25">
      <c r="A27" s="6" t="s">
        <v>2804</v>
      </c>
      <c r="B27" s="21">
        <v>44458</v>
      </c>
      <c r="C27" s="39">
        <v>-77.099999999999994</v>
      </c>
      <c r="D27" s="6"/>
      <c r="E27" s="6"/>
      <c r="F27" s="6" t="s">
        <v>13</v>
      </c>
      <c r="I27" s="6" t="s">
        <v>2137</v>
      </c>
      <c r="J27" s="6" t="s">
        <v>57</v>
      </c>
      <c r="K27" s="6" t="str">
        <f t="shared" si="1"/>
        <v>7506593905030404</v>
      </c>
      <c r="N27" s="6" t="s">
        <v>2820</v>
      </c>
    </row>
    <row r="28" spans="1:14" x14ac:dyDescent="0.25">
      <c r="A28" s="6" t="s">
        <v>2804</v>
      </c>
      <c r="B28" s="21">
        <v>44456</v>
      </c>
      <c r="C28" s="39">
        <v>-5.0999999999999996</v>
      </c>
      <c r="D28" s="6"/>
      <c r="E28" s="6"/>
      <c r="F28" s="6" t="s">
        <v>22</v>
      </c>
      <c r="I28" s="6" t="s">
        <v>59</v>
      </c>
      <c r="J28" s="6" t="s">
        <v>60</v>
      </c>
      <c r="K28" s="6" t="str">
        <f t="shared" si="1"/>
        <v>7506593905030404</v>
      </c>
      <c r="N28" s="6" t="s">
        <v>2821</v>
      </c>
    </row>
    <row r="29" spans="1:14" x14ac:dyDescent="0.25">
      <c r="A29" s="6" t="s">
        <v>2804</v>
      </c>
      <c r="B29" s="21">
        <v>44459</v>
      </c>
      <c r="C29" s="39">
        <v>-195</v>
      </c>
      <c r="D29" s="6"/>
      <c r="E29" s="6"/>
      <c r="F29" s="6" t="s">
        <v>43</v>
      </c>
      <c r="I29" s="6" t="s">
        <v>57</v>
      </c>
      <c r="J29" s="6" t="s">
        <v>57</v>
      </c>
      <c r="K29" s="6" t="str">
        <f t="shared" si="1"/>
        <v>7506593905030404</v>
      </c>
      <c r="N29" s="6" t="s">
        <v>2822</v>
      </c>
    </row>
    <row r="30" spans="1:14" x14ac:dyDescent="0.25">
      <c r="A30" s="6" t="s">
        <v>2804</v>
      </c>
      <c r="B30" s="21">
        <v>44459</v>
      </c>
      <c r="C30" s="39">
        <v>-0.5</v>
      </c>
      <c r="D30" s="6"/>
      <c r="E30" s="6"/>
      <c r="F30" s="6" t="s">
        <v>47</v>
      </c>
      <c r="N30" s="6" t="s">
        <v>48</v>
      </c>
    </row>
    <row r="31" spans="1:14" x14ac:dyDescent="0.25">
      <c r="A31" s="6" t="s">
        <v>2804</v>
      </c>
      <c r="B31" s="21">
        <v>44459</v>
      </c>
      <c r="C31" s="39">
        <v>-80.59</v>
      </c>
      <c r="D31" s="6"/>
      <c r="E31" s="6"/>
      <c r="F31" s="6" t="s">
        <v>13</v>
      </c>
      <c r="I31" s="6" t="s">
        <v>119</v>
      </c>
      <c r="J31" s="6" t="s">
        <v>120</v>
      </c>
      <c r="K31" s="6" t="str">
        <f>"7506593905030404"</f>
        <v>7506593905030404</v>
      </c>
      <c r="N31" s="6" t="s">
        <v>2823</v>
      </c>
    </row>
    <row r="32" spans="1:14" x14ac:dyDescent="0.25">
      <c r="A32" s="6" t="s">
        <v>2804</v>
      </c>
      <c r="B32" s="21">
        <v>44460</v>
      </c>
      <c r="C32" s="60" t="s">
        <v>2847</v>
      </c>
      <c r="D32" s="6"/>
      <c r="E32" s="6">
        <v>38332.71</v>
      </c>
      <c r="F32" s="6" t="s">
        <v>17</v>
      </c>
      <c r="G32" s="6" t="s">
        <v>168</v>
      </c>
      <c r="H32" s="6" t="s">
        <v>169</v>
      </c>
      <c r="L32" s="6" t="s">
        <v>2824</v>
      </c>
      <c r="N32" s="6" t="s">
        <v>2825</v>
      </c>
    </row>
    <row r="33" spans="1:14" x14ac:dyDescent="0.25">
      <c r="A33" s="6" t="s">
        <v>2804</v>
      </c>
      <c r="B33" s="21">
        <v>44461</v>
      </c>
      <c r="C33" s="39"/>
      <c r="D33" s="6"/>
      <c r="E33" s="6">
        <v>-302.5</v>
      </c>
      <c r="F33" s="6" t="s">
        <v>29</v>
      </c>
      <c r="G33" s="6" t="s">
        <v>184</v>
      </c>
      <c r="H33" s="6" t="s">
        <v>185</v>
      </c>
      <c r="L33" s="6" t="s">
        <v>2826</v>
      </c>
      <c r="N33" s="6" t="s">
        <v>2827</v>
      </c>
    </row>
    <row r="34" spans="1:14" x14ac:dyDescent="0.25">
      <c r="A34" s="6" t="s">
        <v>2804</v>
      </c>
      <c r="B34" s="21">
        <v>44461</v>
      </c>
      <c r="C34" s="60" t="s">
        <v>2848</v>
      </c>
      <c r="D34" s="6">
        <v>-500</v>
      </c>
      <c r="E34" s="6"/>
      <c r="F34" s="6" t="s">
        <v>29</v>
      </c>
      <c r="G34" s="6" t="s">
        <v>2109</v>
      </c>
      <c r="H34" s="6" t="s">
        <v>2110</v>
      </c>
      <c r="L34" s="6">
        <v>8008412956</v>
      </c>
      <c r="N34" s="6" t="s">
        <v>2828</v>
      </c>
    </row>
    <row r="35" spans="1:14" x14ac:dyDescent="0.25">
      <c r="A35" s="6" t="s">
        <v>2804</v>
      </c>
      <c r="B35" s="21">
        <v>44461</v>
      </c>
      <c r="C35" s="39">
        <v>-32.5</v>
      </c>
      <c r="D35" s="6"/>
      <c r="E35" s="6"/>
      <c r="F35" s="6" t="s">
        <v>29</v>
      </c>
      <c r="G35" s="6" t="s">
        <v>104</v>
      </c>
      <c r="H35" s="6" t="s">
        <v>105</v>
      </c>
      <c r="L35" s="6">
        <v>465132411395</v>
      </c>
      <c r="N35" s="6" t="s">
        <v>2829</v>
      </c>
    </row>
    <row r="36" spans="1:14" x14ac:dyDescent="0.25">
      <c r="A36" s="6" t="s">
        <v>2804</v>
      </c>
      <c r="B36" s="21">
        <v>44462</v>
      </c>
      <c r="C36" s="39">
        <v>23.06</v>
      </c>
      <c r="D36" s="6"/>
      <c r="E36" s="6"/>
      <c r="F36" s="6" t="s">
        <v>17</v>
      </c>
      <c r="G36" s="6" t="s">
        <v>163</v>
      </c>
      <c r="H36" s="6" t="s">
        <v>164</v>
      </c>
      <c r="L36" s="6" t="s">
        <v>2830</v>
      </c>
      <c r="M36" s="6" t="s">
        <v>1013</v>
      </c>
      <c r="N36" s="6" t="s">
        <v>2831</v>
      </c>
    </row>
    <row r="37" spans="1:14" x14ac:dyDescent="0.25">
      <c r="A37" s="6" t="s">
        <v>2804</v>
      </c>
      <c r="B37" s="21">
        <v>44462</v>
      </c>
      <c r="C37" s="6">
        <v>1437.46</v>
      </c>
      <c r="D37" s="6"/>
      <c r="E37" s="6"/>
      <c r="F37" s="6" t="s">
        <v>17</v>
      </c>
      <c r="G37" s="6" t="s">
        <v>127</v>
      </c>
      <c r="H37" s="6" t="s">
        <v>128</v>
      </c>
      <c r="L37" s="6" t="s">
        <v>2832</v>
      </c>
      <c r="M37" s="6" t="s">
        <v>2833</v>
      </c>
      <c r="N37" s="6" t="s">
        <v>2834</v>
      </c>
    </row>
    <row r="38" spans="1:14" x14ac:dyDescent="0.25">
      <c r="A38" s="6" t="s">
        <v>2804</v>
      </c>
      <c r="B38" s="21">
        <v>44462</v>
      </c>
      <c r="C38" s="39">
        <v>-19.989999999999998</v>
      </c>
      <c r="D38" s="6"/>
      <c r="E38" s="6"/>
      <c r="F38" s="6" t="s">
        <v>13</v>
      </c>
      <c r="I38" s="6" t="s">
        <v>2243</v>
      </c>
      <c r="J38" s="6" t="s">
        <v>716</v>
      </c>
      <c r="K38" s="6" t="str">
        <f>"7506593905030404"</f>
        <v>7506593905030404</v>
      </c>
      <c r="N38" s="6" t="s">
        <v>2835</v>
      </c>
    </row>
    <row r="39" spans="1:14" x14ac:dyDescent="0.25">
      <c r="A39" s="6" t="s">
        <v>2804</v>
      </c>
      <c r="B39" s="21">
        <v>44464</v>
      </c>
      <c r="C39" s="39">
        <v>-26.5</v>
      </c>
      <c r="D39" s="6"/>
      <c r="E39" s="6"/>
      <c r="F39" s="6" t="s">
        <v>13</v>
      </c>
      <c r="I39" s="6" t="s">
        <v>2801</v>
      </c>
      <c r="J39" s="6" t="s">
        <v>753</v>
      </c>
      <c r="K39" s="6" t="str">
        <f>"7506593905030404"</f>
        <v>7506593905030404</v>
      </c>
      <c r="N39" s="6" t="s">
        <v>2836</v>
      </c>
    </row>
    <row r="40" spans="1:14" x14ac:dyDescent="0.25">
      <c r="A40" s="6" t="s">
        <v>2804</v>
      </c>
      <c r="B40" s="21">
        <v>44465</v>
      </c>
      <c r="C40" s="39">
        <v>-6.2</v>
      </c>
      <c r="D40" s="6"/>
      <c r="E40" s="6"/>
      <c r="F40" s="6" t="s">
        <v>13</v>
      </c>
      <c r="I40" s="6" t="s">
        <v>2216</v>
      </c>
      <c r="J40" s="6" t="s">
        <v>57</v>
      </c>
      <c r="K40" s="6" t="str">
        <f>"7506593905030404"</f>
        <v>7506593905030404</v>
      </c>
      <c r="N40" s="6" t="s">
        <v>2837</v>
      </c>
    </row>
    <row r="41" spans="1:14" x14ac:dyDescent="0.25">
      <c r="A41" s="6" t="s">
        <v>2804</v>
      </c>
      <c r="B41" s="21">
        <v>44466</v>
      </c>
      <c r="C41" s="39">
        <v>-102.63</v>
      </c>
      <c r="D41" s="6"/>
      <c r="E41" s="6"/>
      <c r="F41" s="6" t="s">
        <v>98</v>
      </c>
      <c r="G41" s="6" t="s">
        <v>147</v>
      </c>
      <c r="H41" s="6" t="s">
        <v>54</v>
      </c>
      <c r="L41" s="6">
        <v>7.1469792810071396E+21</v>
      </c>
      <c r="N41" s="6" t="s">
        <v>148</v>
      </c>
    </row>
    <row r="42" spans="1:14" x14ac:dyDescent="0.25">
      <c r="A42" s="6" t="s">
        <v>2804</v>
      </c>
      <c r="B42" s="21">
        <v>44466</v>
      </c>
      <c r="C42" s="39">
        <v>-79.72</v>
      </c>
      <c r="D42" s="6"/>
      <c r="E42" s="6"/>
      <c r="F42" s="6" t="s">
        <v>13</v>
      </c>
      <c r="I42" s="6" t="s">
        <v>2137</v>
      </c>
      <c r="J42" s="6" t="s">
        <v>57</v>
      </c>
      <c r="K42" s="6" t="str">
        <f>"7506593905030404"</f>
        <v>7506593905030404</v>
      </c>
      <c r="N42" s="6" t="s">
        <v>2838</v>
      </c>
    </row>
    <row r="43" spans="1:14" x14ac:dyDescent="0.25">
      <c r="A43" s="6" t="s">
        <v>2804</v>
      </c>
      <c r="B43" s="21">
        <v>44467</v>
      </c>
      <c r="C43" s="60" t="s">
        <v>2846</v>
      </c>
      <c r="D43" s="6">
        <v>-1719.57</v>
      </c>
      <c r="E43" s="6"/>
      <c r="F43" s="6" t="s">
        <v>29</v>
      </c>
      <c r="G43" s="6" t="s">
        <v>40</v>
      </c>
      <c r="H43" s="6" t="s">
        <v>41</v>
      </c>
      <c r="L43" s="6">
        <v>113326922889</v>
      </c>
      <c r="N43" s="6" t="s">
        <v>2839</v>
      </c>
    </row>
    <row r="44" spans="1:14" x14ac:dyDescent="0.25">
      <c r="A44" s="6" t="s">
        <v>2804</v>
      </c>
      <c r="B44" s="21">
        <v>44465</v>
      </c>
      <c r="C44" s="39">
        <v>-46.1</v>
      </c>
      <c r="D44" s="6"/>
      <c r="E44" s="6"/>
      <c r="F44" s="6" t="s">
        <v>22</v>
      </c>
      <c r="I44" s="6" t="s">
        <v>2840</v>
      </c>
      <c r="J44" s="6" t="s">
        <v>2841</v>
      </c>
      <c r="K44" s="6" t="str">
        <f>"7506593905030404"</f>
        <v>7506593905030404</v>
      </c>
      <c r="N44" s="6" t="s">
        <v>2842</v>
      </c>
    </row>
    <row r="45" spans="1:14" x14ac:dyDescent="0.25">
      <c r="A45" s="6" t="s">
        <v>2843</v>
      </c>
      <c r="B45" s="21">
        <v>44468</v>
      </c>
      <c r="C45" s="39">
        <v>-5.8</v>
      </c>
      <c r="D45" s="6"/>
      <c r="E45" s="6"/>
      <c r="F45" s="6" t="s">
        <v>13</v>
      </c>
      <c r="I45" s="6" t="s">
        <v>886</v>
      </c>
      <c r="J45" s="6" t="s">
        <v>15</v>
      </c>
      <c r="K45" s="6" t="str">
        <f>"7506593905030404"</f>
        <v>7506593905030404</v>
      </c>
      <c r="N45" s="6" t="s">
        <v>2844</v>
      </c>
    </row>
    <row r="46" spans="1:14" x14ac:dyDescent="0.25">
      <c r="A46" s="6" t="s">
        <v>2843</v>
      </c>
      <c r="B46" s="21">
        <v>44468</v>
      </c>
      <c r="C46" s="39">
        <v>-7.2</v>
      </c>
      <c r="D46" s="6"/>
      <c r="E46" s="6"/>
      <c r="F46" s="6" t="s">
        <v>22</v>
      </c>
      <c r="I46" s="6" t="s">
        <v>891</v>
      </c>
      <c r="J46" s="6" t="s">
        <v>15</v>
      </c>
      <c r="K46" s="6" t="str">
        <f>"7506593905030404"</f>
        <v>7506593905030404</v>
      </c>
      <c r="N46" s="6" t="s">
        <v>2845</v>
      </c>
    </row>
    <row r="48" spans="1:14" x14ac:dyDescent="0.25">
      <c r="C48" s="41" t="str">
        <f>C4</f>
        <v>PRIVE</v>
      </c>
      <c r="D48" s="34" t="str">
        <f>D4</f>
        <v>EXTRA</v>
      </c>
      <c r="E48" s="34" t="s">
        <v>158</v>
      </c>
    </row>
    <row r="49" spans="3:6" x14ac:dyDescent="0.25">
      <c r="C49" s="46">
        <f>SUM(C5:C47)</f>
        <v>872.3900000000001</v>
      </c>
      <c r="D49" s="37">
        <f>SUM(D5:D47)</f>
        <v>-2219.5699999999997</v>
      </c>
      <c r="E49" s="37">
        <f>SUM(E5:E47)</f>
        <v>37304.21</v>
      </c>
    </row>
    <row r="50" spans="3:6" x14ac:dyDescent="0.25">
      <c r="C50" s="76">
        <f>SUM(C49:D49)</f>
        <v>-1347.1799999999996</v>
      </c>
      <c r="D50" s="77"/>
      <c r="F50" s="28"/>
    </row>
    <row r="51" spans="3:6" x14ac:dyDescent="0.25">
      <c r="E51" s="55"/>
    </row>
    <row r="52" spans="3:6" x14ac:dyDescent="0.25">
      <c r="F52" s="29"/>
    </row>
  </sheetData>
  <mergeCells count="1">
    <mergeCell ref="C50:D50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D166-30D0-40B8-BBCC-9C31D3B36CCD}">
  <dimension ref="A4:N44"/>
  <sheetViews>
    <sheetView topLeftCell="A10" workbookViewId="0">
      <selection activeCell="C10" sqref="C1:C1048576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2592</v>
      </c>
      <c r="B6" s="21">
        <v>44440</v>
      </c>
      <c r="C6" s="39">
        <v>374.83</v>
      </c>
      <c r="D6" s="6"/>
      <c r="E6" s="6"/>
      <c r="F6" s="6" t="s">
        <v>17</v>
      </c>
      <c r="G6" s="6" t="s">
        <v>355</v>
      </c>
      <c r="H6" s="6" t="s">
        <v>356</v>
      </c>
      <c r="L6" s="6" t="s">
        <v>2958</v>
      </c>
      <c r="N6" s="6" t="s">
        <v>2959</v>
      </c>
    </row>
    <row r="7" spans="1:14" x14ac:dyDescent="0.25">
      <c r="A7" s="6" t="s">
        <v>2592</v>
      </c>
      <c r="B7" s="21">
        <v>44440</v>
      </c>
      <c r="C7" s="39">
        <v>-9.92</v>
      </c>
      <c r="D7" s="6"/>
      <c r="E7" s="6"/>
      <c r="F7" s="6" t="s">
        <v>107</v>
      </c>
      <c r="G7" s="6" t="s">
        <v>349</v>
      </c>
      <c r="H7" s="6" t="s">
        <v>683</v>
      </c>
      <c r="L7" s="6">
        <v>621423489829</v>
      </c>
      <c r="N7" s="6" t="s">
        <v>2960</v>
      </c>
    </row>
    <row r="8" spans="1:14" x14ac:dyDescent="0.25">
      <c r="A8" s="6" t="s">
        <v>2592</v>
      </c>
      <c r="B8" s="21">
        <v>44441</v>
      </c>
      <c r="C8" s="39">
        <v>-83.55</v>
      </c>
      <c r="D8" s="6"/>
      <c r="E8" s="6"/>
      <c r="F8" s="6" t="s">
        <v>13</v>
      </c>
      <c r="I8" s="6" t="s">
        <v>2172</v>
      </c>
      <c r="J8" s="6" t="s">
        <v>227</v>
      </c>
      <c r="K8" s="6" t="str">
        <f>"7506593903010016"</f>
        <v>7506593903010016</v>
      </c>
      <c r="N8" s="6" t="s">
        <v>2961</v>
      </c>
    </row>
    <row r="9" spans="1:14" x14ac:dyDescent="0.25">
      <c r="A9" s="6" t="s">
        <v>2592</v>
      </c>
      <c r="B9" s="21">
        <v>44442</v>
      </c>
      <c r="C9" s="39">
        <v>-2.7</v>
      </c>
      <c r="D9" s="6"/>
      <c r="E9" s="6"/>
      <c r="F9" s="6" t="s">
        <v>13</v>
      </c>
      <c r="I9" s="6" t="s">
        <v>310</v>
      </c>
      <c r="J9" s="6" t="s">
        <v>2168</v>
      </c>
      <c r="K9" s="6" t="str">
        <f>"7506593903010016"</f>
        <v>7506593903010016</v>
      </c>
      <c r="N9" s="6" t="s">
        <v>2962</v>
      </c>
    </row>
    <row r="10" spans="1:14" x14ac:dyDescent="0.25">
      <c r="A10" s="6" t="s">
        <v>2592</v>
      </c>
      <c r="B10" s="21">
        <v>44443</v>
      </c>
      <c r="C10" s="39">
        <v>-7.08</v>
      </c>
      <c r="D10" s="6"/>
      <c r="E10" s="6"/>
      <c r="F10" s="6" t="s">
        <v>13</v>
      </c>
      <c r="I10" s="6" t="s">
        <v>2172</v>
      </c>
      <c r="J10" s="6" t="s">
        <v>227</v>
      </c>
      <c r="K10" s="6" t="str">
        <f>"7506593903010016"</f>
        <v>7506593903010016</v>
      </c>
      <c r="N10" s="6" t="s">
        <v>2963</v>
      </c>
    </row>
    <row r="11" spans="1:14" x14ac:dyDescent="0.25">
      <c r="A11" s="6" t="s">
        <v>2592</v>
      </c>
      <c r="B11" s="21">
        <v>44443</v>
      </c>
      <c r="C11" s="39">
        <v>-180</v>
      </c>
      <c r="D11" s="6"/>
      <c r="E11" s="6"/>
      <c r="F11" s="6" t="s">
        <v>43</v>
      </c>
      <c r="I11" s="6" t="s">
        <v>57</v>
      </c>
      <c r="J11" s="6" t="s">
        <v>57</v>
      </c>
      <c r="K11" s="6" t="str">
        <f>"7506593903010016"</f>
        <v>7506593903010016</v>
      </c>
      <c r="N11" s="6" t="s">
        <v>2964</v>
      </c>
    </row>
    <row r="12" spans="1:14" x14ac:dyDescent="0.25">
      <c r="A12" s="6" t="s">
        <v>2592</v>
      </c>
      <c r="B12" s="21">
        <v>44443</v>
      </c>
      <c r="C12" s="39">
        <v>-0.5</v>
      </c>
      <c r="D12" s="6"/>
      <c r="E12" s="6"/>
      <c r="F12" s="6" t="s">
        <v>47</v>
      </c>
      <c r="N12" s="6" t="s">
        <v>48</v>
      </c>
    </row>
    <row r="13" spans="1:14" x14ac:dyDescent="0.25">
      <c r="A13" s="6" t="s">
        <v>2592</v>
      </c>
      <c r="B13" s="21">
        <v>44442</v>
      </c>
      <c r="C13" s="39">
        <v>-2.5</v>
      </c>
      <c r="D13" s="6"/>
      <c r="E13" s="6"/>
      <c r="F13" s="6" t="s">
        <v>22</v>
      </c>
      <c r="I13" s="6" t="s">
        <v>1382</v>
      </c>
      <c r="J13" s="6" t="s">
        <v>60</v>
      </c>
      <c r="K13" s="6" t="str">
        <f>"7506593903010016"</f>
        <v>7506593903010016</v>
      </c>
      <c r="N13" s="6" t="s">
        <v>2965</v>
      </c>
    </row>
    <row r="14" spans="1:14" x14ac:dyDescent="0.25">
      <c r="A14" s="6" t="s">
        <v>2592</v>
      </c>
      <c r="B14" s="21">
        <v>44445</v>
      </c>
      <c r="C14" s="39">
        <v>-60</v>
      </c>
      <c r="D14" s="6"/>
      <c r="E14" s="6"/>
      <c r="F14" s="6" t="s">
        <v>43</v>
      </c>
      <c r="I14" s="6" t="s">
        <v>2966</v>
      </c>
      <c r="J14" s="6" t="s">
        <v>2967</v>
      </c>
      <c r="K14" s="6" t="str">
        <f>"7506593903010016"</f>
        <v>7506593903010016</v>
      </c>
      <c r="N14" s="6" t="s">
        <v>2968</v>
      </c>
    </row>
    <row r="15" spans="1:14" x14ac:dyDescent="0.25">
      <c r="A15" s="6" t="s">
        <v>2592</v>
      </c>
      <c r="B15" s="21">
        <v>44445</v>
      </c>
      <c r="C15" s="39">
        <v>-0.5</v>
      </c>
      <c r="D15" s="6"/>
      <c r="E15" s="6"/>
      <c r="F15" s="6" t="s">
        <v>47</v>
      </c>
      <c r="N15" s="6" t="s">
        <v>48</v>
      </c>
    </row>
    <row r="16" spans="1:14" x14ac:dyDescent="0.25">
      <c r="A16" s="6" t="s">
        <v>2592</v>
      </c>
      <c r="B16" s="21">
        <v>44447</v>
      </c>
      <c r="C16" s="39">
        <v>-88.89</v>
      </c>
      <c r="D16" s="6"/>
      <c r="E16" s="6"/>
      <c r="F16" s="6" t="s">
        <v>13</v>
      </c>
      <c r="I16" s="6" t="s">
        <v>2212</v>
      </c>
      <c r="J16" s="6" t="s">
        <v>57</v>
      </c>
      <c r="K16" s="6" t="str">
        <f>"7506593903010016"</f>
        <v>7506593903010016</v>
      </c>
      <c r="N16" s="6" t="s">
        <v>2969</v>
      </c>
    </row>
    <row r="17" spans="1:14" x14ac:dyDescent="0.25">
      <c r="A17" s="6" t="s">
        <v>2682</v>
      </c>
      <c r="B17" s="21">
        <v>44448</v>
      </c>
      <c r="C17" s="39">
        <v>-92.97</v>
      </c>
      <c r="D17" s="6"/>
      <c r="E17" s="6"/>
      <c r="F17" s="6" t="s">
        <v>13</v>
      </c>
      <c r="I17" s="6" t="s">
        <v>2172</v>
      </c>
      <c r="J17" s="6" t="s">
        <v>227</v>
      </c>
      <c r="K17" s="6" t="str">
        <f>"7506593903010016"</f>
        <v>7506593903010016</v>
      </c>
      <c r="N17" s="6" t="s">
        <v>2970</v>
      </c>
    </row>
    <row r="18" spans="1:14" x14ac:dyDescent="0.25">
      <c r="A18" s="6" t="s">
        <v>2682</v>
      </c>
      <c r="B18" s="21">
        <v>44448</v>
      </c>
      <c r="C18" s="39">
        <v>-25</v>
      </c>
      <c r="D18" s="6"/>
      <c r="E18" s="6"/>
      <c r="F18" s="6" t="s">
        <v>13</v>
      </c>
      <c r="I18" s="6" t="s">
        <v>2971</v>
      </c>
      <c r="J18" s="6" t="s">
        <v>144</v>
      </c>
      <c r="K18" s="6" t="str">
        <f>"7506593903010016"</f>
        <v>7506593903010016</v>
      </c>
      <c r="N18" s="6" t="s">
        <v>2972</v>
      </c>
    </row>
    <row r="19" spans="1:14" x14ac:dyDescent="0.25">
      <c r="A19" s="6" t="s">
        <v>2682</v>
      </c>
      <c r="B19" s="21">
        <v>44449</v>
      </c>
      <c r="C19" s="39">
        <v>-4.6500000000000004</v>
      </c>
      <c r="D19" s="6"/>
      <c r="E19" s="6"/>
      <c r="F19" s="6" t="s">
        <v>13</v>
      </c>
      <c r="I19" s="6" t="s">
        <v>310</v>
      </c>
      <c r="J19" s="6" t="s">
        <v>2168</v>
      </c>
      <c r="K19" s="6" t="str">
        <f>"7506593903010016"</f>
        <v>7506593903010016</v>
      </c>
      <c r="N19" s="6" t="s">
        <v>2973</v>
      </c>
    </row>
    <row r="20" spans="1:14" x14ac:dyDescent="0.25">
      <c r="A20" s="6" t="s">
        <v>2682</v>
      </c>
      <c r="B20" s="21">
        <v>44449</v>
      </c>
      <c r="C20" s="39">
        <v>-21.17</v>
      </c>
      <c r="D20" s="6"/>
      <c r="E20" s="6"/>
      <c r="F20" s="6" t="s">
        <v>13</v>
      </c>
      <c r="I20" s="6" t="s">
        <v>2974</v>
      </c>
      <c r="J20" s="6" t="s">
        <v>345</v>
      </c>
      <c r="K20" s="6" t="str">
        <f>"7506593903010016"</f>
        <v>7506593903010016</v>
      </c>
      <c r="N20" s="6" t="s">
        <v>2975</v>
      </c>
    </row>
    <row r="21" spans="1:14" x14ac:dyDescent="0.25">
      <c r="A21" s="6" t="s">
        <v>2682</v>
      </c>
      <c r="B21" s="21">
        <v>44449</v>
      </c>
      <c r="C21" s="39">
        <v>51.5</v>
      </c>
      <c r="D21" s="6"/>
      <c r="E21" s="6"/>
      <c r="F21" s="6" t="s">
        <v>1083</v>
      </c>
      <c r="G21" s="6" t="s">
        <v>1084</v>
      </c>
      <c r="H21" s="6" t="s">
        <v>1085</v>
      </c>
      <c r="L21" s="6" t="s">
        <v>2976</v>
      </c>
      <c r="N21" s="6" t="s">
        <v>2977</v>
      </c>
    </row>
    <row r="22" spans="1:14" x14ac:dyDescent="0.25">
      <c r="A22" s="6" t="s">
        <v>2682</v>
      </c>
      <c r="B22" s="21">
        <v>44451</v>
      </c>
      <c r="C22" s="39">
        <v>-52.65</v>
      </c>
      <c r="D22" s="6"/>
      <c r="E22" s="6"/>
      <c r="F22" s="6" t="s">
        <v>13</v>
      </c>
      <c r="I22" s="6" t="s">
        <v>2137</v>
      </c>
      <c r="J22" s="6" t="s">
        <v>57</v>
      </c>
      <c r="K22" s="6" t="str">
        <f t="shared" ref="K22:K28" si="0">"7506593903010016"</f>
        <v>7506593903010016</v>
      </c>
      <c r="N22" s="6" t="s">
        <v>2978</v>
      </c>
    </row>
    <row r="23" spans="1:14" x14ac:dyDescent="0.25">
      <c r="A23" s="6" t="s">
        <v>2682</v>
      </c>
      <c r="B23" s="21">
        <v>44449</v>
      </c>
      <c r="C23" s="39">
        <v>-4.5</v>
      </c>
      <c r="D23" s="6"/>
      <c r="E23" s="6"/>
      <c r="F23" s="6" t="s">
        <v>22</v>
      </c>
      <c r="I23" s="6" t="s">
        <v>260</v>
      </c>
      <c r="J23" s="6" t="s">
        <v>57</v>
      </c>
      <c r="K23" s="6" t="str">
        <f t="shared" si="0"/>
        <v>7506593903010016</v>
      </c>
      <c r="N23" s="6" t="s">
        <v>2979</v>
      </c>
    </row>
    <row r="24" spans="1:14" x14ac:dyDescent="0.25">
      <c r="A24" s="6" t="s">
        <v>2682</v>
      </c>
      <c r="B24" s="21">
        <v>44452</v>
      </c>
      <c r="C24" s="39">
        <v>-30</v>
      </c>
      <c r="D24" s="6"/>
      <c r="E24" s="6"/>
      <c r="F24" s="6" t="s">
        <v>13</v>
      </c>
      <c r="I24" s="6" t="s">
        <v>2292</v>
      </c>
      <c r="J24" s="6" t="s">
        <v>2293</v>
      </c>
      <c r="K24" s="6" t="str">
        <f t="shared" si="0"/>
        <v>7506593903010016</v>
      </c>
      <c r="N24" s="6" t="s">
        <v>2980</v>
      </c>
    </row>
    <row r="25" spans="1:14" x14ac:dyDescent="0.25">
      <c r="A25" s="6" t="s">
        <v>2682</v>
      </c>
      <c r="B25" s="21">
        <v>44452</v>
      </c>
      <c r="C25" s="39">
        <v>-4.6100000000000003</v>
      </c>
      <c r="D25" s="6"/>
      <c r="E25" s="6"/>
      <c r="F25" s="6" t="s">
        <v>13</v>
      </c>
      <c r="I25" s="6" t="s">
        <v>2267</v>
      </c>
      <c r="J25" s="6" t="s">
        <v>224</v>
      </c>
      <c r="K25" s="6" t="str">
        <f t="shared" si="0"/>
        <v>7506593903010016</v>
      </c>
      <c r="N25" s="6" t="s">
        <v>2981</v>
      </c>
    </row>
    <row r="26" spans="1:14" x14ac:dyDescent="0.25">
      <c r="A26" s="6" t="s">
        <v>2682</v>
      </c>
      <c r="B26" s="21">
        <v>44455</v>
      </c>
      <c r="C26" s="39">
        <v>-29.72</v>
      </c>
      <c r="D26" s="6"/>
      <c r="E26" s="6"/>
      <c r="F26" s="6" t="s">
        <v>13</v>
      </c>
      <c r="I26" s="6" t="s">
        <v>2172</v>
      </c>
      <c r="J26" s="6" t="s">
        <v>227</v>
      </c>
      <c r="K26" s="6" t="str">
        <f t="shared" si="0"/>
        <v>7506593903010016</v>
      </c>
      <c r="N26" s="6" t="s">
        <v>2982</v>
      </c>
    </row>
    <row r="27" spans="1:14" x14ac:dyDescent="0.25">
      <c r="A27" s="6" t="s">
        <v>2682</v>
      </c>
      <c r="B27" s="21">
        <v>44456</v>
      </c>
      <c r="C27" s="39">
        <v>-24.38</v>
      </c>
      <c r="D27" s="6"/>
      <c r="E27" s="6"/>
      <c r="F27" s="6" t="s">
        <v>13</v>
      </c>
      <c r="I27" s="6" t="s">
        <v>2282</v>
      </c>
      <c r="J27" s="6" t="s">
        <v>2283</v>
      </c>
      <c r="K27" s="6" t="str">
        <f t="shared" si="0"/>
        <v>7506593903010016</v>
      </c>
      <c r="N27" s="6" t="s">
        <v>2983</v>
      </c>
    </row>
    <row r="28" spans="1:14" x14ac:dyDescent="0.25">
      <c r="A28" s="6" t="s">
        <v>2682</v>
      </c>
      <c r="B28" s="21">
        <v>44457</v>
      </c>
      <c r="C28" s="39">
        <v>-100</v>
      </c>
      <c r="D28" s="6"/>
      <c r="E28" s="6"/>
      <c r="F28" s="6" t="s">
        <v>43</v>
      </c>
      <c r="I28" s="6" t="s">
        <v>44</v>
      </c>
      <c r="J28" s="6" t="s">
        <v>45</v>
      </c>
      <c r="K28" s="6" t="str">
        <f t="shared" si="0"/>
        <v>7506593903010016</v>
      </c>
      <c r="N28" s="6" t="s">
        <v>2984</v>
      </c>
    </row>
    <row r="29" spans="1:14" x14ac:dyDescent="0.25">
      <c r="A29" s="6" t="s">
        <v>2682</v>
      </c>
      <c r="B29" s="21">
        <v>44457</v>
      </c>
      <c r="C29" s="39">
        <v>-0.5</v>
      </c>
      <c r="D29" s="6"/>
      <c r="E29" s="6"/>
      <c r="F29" s="6" t="s">
        <v>47</v>
      </c>
      <c r="N29" s="6" t="s">
        <v>48</v>
      </c>
    </row>
    <row r="30" spans="1:14" x14ac:dyDescent="0.25">
      <c r="A30" s="6" t="s">
        <v>2682</v>
      </c>
      <c r="B30" s="21">
        <v>44460</v>
      </c>
      <c r="C30" s="39">
        <v>-76.349999999999994</v>
      </c>
      <c r="D30" s="6"/>
      <c r="E30" s="6"/>
      <c r="F30" s="6" t="s">
        <v>13</v>
      </c>
      <c r="I30" s="6" t="s">
        <v>2172</v>
      </c>
      <c r="J30" s="6" t="s">
        <v>227</v>
      </c>
      <c r="K30" s="6" t="str">
        <f>"7506593903010016"</f>
        <v>7506593903010016</v>
      </c>
      <c r="N30" s="6" t="s">
        <v>2985</v>
      </c>
    </row>
    <row r="31" spans="1:14" x14ac:dyDescent="0.25">
      <c r="A31" s="6" t="s">
        <v>2682</v>
      </c>
      <c r="B31" s="21">
        <v>44460</v>
      </c>
      <c r="C31" s="39">
        <v>-8.35</v>
      </c>
      <c r="D31" s="6"/>
      <c r="E31" s="6"/>
      <c r="F31" s="6" t="s">
        <v>22</v>
      </c>
      <c r="I31" s="6" t="s">
        <v>260</v>
      </c>
      <c r="J31" s="6" t="s">
        <v>57</v>
      </c>
      <c r="K31" s="6" t="str">
        <f>"7506593903010016"</f>
        <v>7506593903010016</v>
      </c>
      <c r="N31" s="6" t="s">
        <v>2986</v>
      </c>
    </row>
    <row r="32" spans="1:14" x14ac:dyDescent="0.25">
      <c r="A32" s="6" t="s">
        <v>2682</v>
      </c>
      <c r="B32" s="21">
        <v>44461</v>
      </c>
      <c r="C32" s="39">
        <v>-180</v>
      </c>
      <c r="D32" s="6"/>
      <c r="E32" s="6"/>
      <c r="F32" s="6" t="s">
        <v>107</v>
      </c>
      <c r="G32" s="6" t="s">
        <v>464</v>
      </c>
      <c r="H32" s="6" t="s">
        <v>465</v>
      </c>
      <c r="L32" s="6">
        <v>200085981777</v>
      </c>
      <c r="N32" s="6" t="s">
        <v>2987</v>
      </c>
    </row>
    <row r="33" spans="1:14" x14ac:dyDescent="0.25">
      <c r="A33" s="6" t="s">
        <v>2682</v>
      </c>
      <c r="B33" s="21">
        <v>44462</v>
      </c>
      <c r="C33" s="39">
        <v>1092.26</v>
      </c>
      <c r="D33" s="6"/>
      <c r="E33" s="6"/>
      <c r="F33" s="6" t="s">
        <v>17</v>
      </c>
      <c r="G33" s="6" t="s">
        <v>127</v>
      </c>
      <c r="H33" s="6" t="s">
        <v>128</v>
      </c>
      <c r="L33" s="6" t="s">
        <v>2988</v>
      </c>
      <c r="M33" s="6" t="s">
        <v>2989</v>
      </c>
      <c r="N33" s="6" t="s">
        <v>2990</v>
      </c>
    </row>
    <row r="34" spans="1:14" x14ac:dyDescent="0.25">
      <c r="A34" s="6" t="s">
        <v>2682</v>
      </c>
      <c r="B34" s="21">
        <v>44462</v>
      </c>
      <c r="C34" s="39">
        <v>-70.53</v>
      </c>
      <c r="D34" s="6"/>
      <c r="E34" s="6"/>
      <c r="F34" s="6" t="s">
        <v>13</v>
      </c>
      <c r="I34" s="6" t="s">
        <v>2172</v>
      </c>
      <c r="J34" s="6" t="s">
        <v>227</v>
      </c>
      <c r="K34" s="6" t="str">
        <f t="shared" ref="K34:K39" si="1">"7506593903010016"</f>
        <v>7506593903010016</v>
      </c>
      <c r="N34" s="6" t="s">
        <v>2991</v>
      </c>
    </row>
    <row r="35" spans="1:14" x14ac:dyDescent="0.25">
      <c r="A35" s="6" t="s">
        <v>2682</v>
      </c>
      <c r="B35" s="21">
        <v>44463</v>
      </c>
      <c r="C35" s="39">
        <v>-4.5999999999999996</v>
      </c>
      <c r="D35" s="6"/>
      <c r="E35" s="6"/>
      <c r="F35" s="6" t="s">
        <v>13</v>
      </c>
      <c r="I35" s="6" t="s">
        <v>344</v>
      </c>
      <c r="J35" s="6" t="s">
        <v>345</v>
      </c>
      <c r="K35" s="6" t="str">
        <f t="shared" si="1"/>
        <v>7506593903010016</v>
      </c>
      <c r="N35" s="6" t="s">
        <v>2992</v>
      </c>
    </row>
    <row r="36" spans="1:14" x14ac:dyDescent="0.25">
      <c r="A36" s="6" t="s">
        <v>2682</v>
      </c>
      <c r="B36" s="21">
        <v>44463</v>
      </c>
      <c r="C36" s="39">
        <v>-2.7</v>
      </c>
      <c r="D36" s="6"/>
      <c r="E36" s="6"/>
      <c r="F36" s="6" t="s">
        <v>13</v>
      </c>
      <c r="I36" s="6" t="s">
        <v>310</v>
      </c>
      <c r="J36" s="6" t="s">
        <v>2168</v>
      </c>
      <c r="K36" s="6" t="str">
        <f t="shared" si="1"/>
        <v>7506593903010016</v>
      </c>
      <c r="N36" s="6" t="s">
        <v>2993</v>
      </c>
    </row>
    <row r="37" spans="1:14" x14ac:dyDescent="0.25">
      <c r="A37" s="6" t="s">
        <v>2682</v>
      </c>
      <c r="B37" s="21">
        <v>44466</v>
      </c>
      <c r="C37" s="39">
        <v>-12</v>
      </c>
      <c r="D37" s="6"/>
      <c r="E37" s="6"/>
      <c r="F37" s="6" t="s">
        <v>13</v>
      </c>
      <c r="I37" s="6" t="s">
        <v>2695</v>
      </c>
      <c r="J37" s="6" t="s">
        <v>2283</v>
      </c>
      <c r="K37" s="6" t="str">
        <f t="shared" si="1"/>
        <v>7506593903010016</v>
      </c>
      <c r="N37" s="6" t="s">
        <v>2994</v>
      </c>
    </row>
    <row r="38" spans="1:14" x14ac:dyDescent="0.25">
      <c r="A38" s="6" t="s">
        <v>2682</v>
      </c>
      <c r="B38" s="21">
        <v>44467</v>
      </c>
      <c r="C38" s="39">
        <v>-24.99</v>
      </c>
      <c r="D38" s="6"/>
      <c r="E38" s="6"/>
      <c r="F38" s="6" t="s">
        <v>13</v>
      </c>
      <c r="I38" s="6" t="s">
        <v>2299</v>
      </c>
      <c r="J38" s="6" t="s">
        <v>2135</v>
      </c>
      <c r="K38" s="6" t="str">
        <f t="shared" si="1"/>
        <v>7506593903010016</v>
      </c>
      <c r="N38" s="6" t="s">
        <v>2995</v>
      </c>
    </row>
    <row r="39" spans="1:14" x14ac:dyDescent="0.25">
      <c r="A39" s="6" t="s">
        <v>2804</v>
      </c>
      <c r="B39" s="21">
        <v>44469</v>
      </c>
      <c r="C39" s="39">
        <v>-47.93</v>
      </c>
      <c r="D39" s="6"/>
      <c r="E39" s="6"/>
      <c r="F39" s="6" t="s">
        <v>13</v>
      </c>
      <c r="I39" s="6" t="s">
        <v>2172</v>
      </c>
      <c r="J39" s="6" t="s">
        <v>227</v>
      </c>
      <c r="K39" s="6" t="str">
        <f t="shared" si="1"/>
        <v>7506593903010016</v>
      </c>
      <c r="N39" s="6" t="s">
        <v>2996</v>
      </c>
    </row>
    <row r="43" spans="1:14" x14ac:dyDescent="0.25">
      <c r="C43" s="41">
        <f>SUM(C5:C42)</f>
        <v>265.34999999999991</v>
      </c>
      <c r="D43" s="41">
        <f t="shared" ref="D43:E43" si="2">SUM(D5:D42)</f>
        <v>0</v>
      </c>
      <c r="E43" s="41">
        <f t="shared" si="2"/>
        <v>0</v>
      </c>
    </row>
    <row r="44" spans="1:14" s="39" customFormat="1" x14ac:dyDescent="0.25">
      <c r="A44" s="6"/>
      <c r="B44" s="6"/>
      <c r="C44" s="78">
        <f>SUM(C43:D43)</f>
        <v>265.34999999999991</v>
      </c>
      <c r="D44" s="79"/>
      <c r="F44" s="6"/>
      <c r="G44" s="6"/>
      <c r="H44" s="6"/>
      <c r="I44" s="6"/>
      <c r="J44" s="6"/>
      <c r="K44" s="6"/>
      <c r="L44" s="6"/>
      <c r="M44" s="6"/>
      <c r="N44" s="6"/>
    </row>
  </sheetData>
  <mergeCells count="1">
    <mergeCell ref="C44:D44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5F27A-C90B-4F3A-A376-8E1BDF2CEF01}">
  <dimension ref="A4:O94"/>
  <sheetViews>
    <sheetView topLeftCell="A64" workbookViewId="0">
      <selection activeCell="I12" sqref="I12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2553</v>
      </c>
      <c r="B6" s="21">
        <v>44409</v>
      </c>
      <c r="C6" s="39">
        <v>-84.74</v>
      </c>
      <c r="D6" s="6"/>
      <c r="E6" s="6"/>
      <c r="F6" s="6" t="s">
        <v>13</v>
      </c>
      <c r="I6" s="6" t="s">
        <v>2137</v>
      </c>
      <c r="J6" s="6" t="s">
        <v>57</v>
      </c>
      <c r="K6" s="6" t="str">
        <f>"7506593905030404"</f>
        <v>7506593905030404</v>
      </c>
      <c r="N6" s="6" t="s">
        <v>2558</v>
      </c>
    </row>
    <row r="7" spans="1:15" x14ac:dyDescent="0.25">
      <c r="A7" s="6" t="s">
        <v>2553</v>
      </c>
      <c r="B7" s="21">
        <v>44409</v>
      </c>
      <c r="C7" s="39">
        <v>-12.5</v>
      </c>
      <c r="D7" s="6"/>
      <c r="E7" s="6"/>
      <c r="F7" s="6" t="s">
        <v>13</v>
      </c>
      <c r="I7" s="6" t="s">
        <v>2248</v>
      </c>
      <c r="J7" s="6" t="s">
        <v>2249</v>
      </c>
      <c r="K7" s="6" t="str">
        <f>"7506593905030404"</f>
        <v>7506593905030404</v>
      </c>
      <c r="N7" s="6" t="s">
        <v>2559</v>
      </c>
    </row>
    <row r="8" spans="1:15" x14ac:dyDescent="0.25">
      <c r="A8" s="6" t="s">
        <v>2553</v>
      </c>
      <c r="B8" s="21">
        <v>44410</v>
      </c>
      <c r="C8" s="39">
        <v>-3</v>
      </c>
      <c r="D8" s="6"/>
      <c r="E8" s="6"/>
      <c r="F8" s="6" t="s">
        <v>63</v>
      </c>
      <c r="N8" s="6" t="s">
        <v>64</v>
      </c>
    </row>
    <row r="9" spans="1:15" x14ac:dyDescent="0.25">
      <c r="A9" s="6" t="s">
        <v>2553</v>
      </c>
      <c r="B9" s="21">
        <v>44409</v>
      </c>
      <c r="C9" s="39">
        <v>-6.3</v>
      </c>
      <c r="D9" s="6"/>
      <c r="E9" s="6"/>
      <c r="F9" s="6" t="s">
        <v>22</v>
      </c>
      <c r="I9" s="6" t="s">
        <v>2560</v>
      </c>
      <c r="J9" s="6" t="s">
        <v>2561</v>
      </c>
      <c r="K9" s="6" t="str">
        <f>"7506593905030404"</f>
        <v>7506593905030404</v>
      </c>
      <c r="N9" s="6" t="s">
        <v>2562</v>
      </c>
    </row>
    <row r="10" spans="1:15" x14ac:dyDescent="0.25">
      <c r="A10" s="6" t="s">
        <v>2553</v>
      </c>
      <c r="B10" s="21">
        <v>44409</v>
      </c>
      <c r="C10" s="39">
        <v>-58.3</v>
      </c>
      <c r="D10" s="6"/>
      <c r="E10" s="6"/>
      <c r="F10" s="6" t="s">
        <v>22</v>
      </c>
      <c r="I10" s="6" t="s">
        <v>2563</v>
      </c>
      <c r="J10" s="6" t="s">
        <v>2561</v>
      </c>
      <c r="K10" s="6" t="str">
        <f>"7506593905030404"</f>
        <v>7506593905030404</v>
      </c>
      <c r="N10" s="6" t="s">
        <v>2564</v>
      </c>
    </row>
    <row r="11" spans="1:15" x14ac:dyDescent="0.25">
      <c r="A11" s="6" t="s">
        <v>2553</v>
      </c>
      <c r="B11" s="21">
        <v>44410</v>
      </c>
      <c r="C11" s="39">
        <v>-6.07</v>
      </c>
      <c r="D11" s="6"/>
      <c r="E11" s="6"/>
      <c r="F11" s="6" t="s">
        <v>13</v>
      </c>
      <c r="I11" s="6" t="s">
        <v>2410</v>
      </c>
      <c r="J11" s="6" t="s">
        <v>2411</v>
      </c>
      <c r="K11" s="6" t="str">
        <f>"7506593905030404"</f>
        <v>7506593905030404</v>
      </c>
      <c r="N11" s="6" t="s">
        <v>2565</v>
      </c>
    </row>
    <row r="12" spans="1:15" x14ac:dyDescent="0.25">
      <c r="A12" s="6" t="s">
        <v>2553</v>
      </c>
      <c r="B12" s="21">
        <v>44410</v>
      </c>
      <c r="C12" s="39" t="s">
        <v>2684</v>
      </c>
      <c r="D12" s="6">
        <v>-606.71</v>
      </c>
      <c r="E12" s="6"/>
      <c r="F12" s="6" t="s">
        <v>13</v>
      </c>
      <c r="I12" s="6" t="s">
        <v>2413</v>
      </c>
      <c r="J12" s="6" t="s">
        <v>726</v>
      </c>
      <c r="K12" s="6" t="str">
        <f>"7506593905030404"</f>
        <v>7506593905030404</v>
      </c>
      <c r="N12" s="6" t="s">
        <v>2566</v>
      </c>
    </row>
    <row r="13" spans="1:15" x14ac:dyDescent="0.25">
      <c r="A13" s="6" t="s">
        <v>2553</v>
      </c>
      <c r="B13" s="21">
        <v>44411</v>
      </c>
      <c r="C13" s="39">
        <v>35</v>
      </c>
      <c r="D13" s="6"/>
      <c r="E13" s="6"/>
      <c r="F13" s="6" t="s">
        <v>17</v>
      </c>
      <c r="G13" s="6" t="s">
        <v>99</v>
      </c>
      <c r="H13" s="6" t="s">
        <v>100</v>
      </c>
      <c r="L13" s="6" t="s">
        <v>2567</v>
      </c>
      <c r="N13" s="6" t="s">
        <v>2568</v>
      </c>
    </row>
    <row r="14" spans="1:15" x14ac:dyDescent="0.25">
      <c r="A14" s="6" t="s">
        <v>2553</v>
      </c>
      <c r="B14" s="21">
        <v>44411</v>
      </c>
      <c r="C14" s="39"/>
      <c r="D14" s="6"/>
      <c r="E14" s="6">
        <v>-797.34</v>
      </c>
      <c r="F14" s="6" t="s">
        <v>29</v>
      </c>
      <c r="G14" s="6" t="s">
        <v>201</v>
      </c>
      <c r="H14" s="6" t="s">
        <v>626</v>
      </c>
      <c r="L14" s="6">
        <v>321346376541</v>
      </c>
      <c r="N14" s="6" t="s">
        <v>2569</v>
      </c>
    </row>
    <row r="15" spans="1:15" x14ac:dyDescent="0.25">
      <c r="A15" s="6" t="s">
        <v>2553</v>
      </c>
      <c r="B15" s="21">
        <v>44412</v>
      </c>
      <c r="C15" s="39">
        <v>-115.76</v>
      </c>
      <c r="D15" s="6"/>
      <c r="E15" s="6"/>
      <c r="F15" s="6" t="s">
        <v>29</v>
      </c>
      <c r="G15" s="6" t="s">
        <v>153</v>
      </c>
      <c r="H15" s="6" t="s">
        <v>154</v>
      </c>
      <c r="L15" s="6">
        <v>465206744</v>
      </c>
      <c r="N15" s="6" t="s">
        <v>2570</v>
      </c>
    </row>
    <row r="16" spans="1:15" x14ac:dyDescent="0.25">
      <c r="A16" s="6" t="s">
        <v>2553</v>
      </c>
      <c r="B16" s="21">
        <v>44412</v>
      </c>
      <c r="C16" s="39">
        <v>-210</v>
      </c>
      <c r="D16" s="6"/>
      <c r="E16" s="6"/>
      <c r="F16" s="6" t="s">
        <v>43</v>
      </c>
      <c r="I16" s="6" t="s">
        <v>57</v>
      </c>
      <c r="J16" s="6" t="s">
        <v>57</v>
      </c>
      <c r="K16" s="6" t="str">
        <f>"7506593905030404"</f>
        <v>7506593905030404</v>
      </c>
      <c r="N16" s="6" t="s">
        <v>2571</v>
      </c>
    </row>
    <row r="17" spans="1:14" x14ac:dyDescent="0.25">
      <c r="A17" s="6" t="s">
        <v>2553</v>
      </c>
      <c r="B17" s="21">
        <v>44412</v>
      </c>
      <c r="C17" s="39">
        <v>-0.5</v>
      </c>
      <c r="D17" s="6"/>
      <c r="E17" s="6"/>
      <c r="F17" s="6" t="s">
        <v>47</v>
      </c>
      <c r="N17" s="6" t="s">
        <v>48</v>
      </c>
    </row>
    <row r="18" spans="1:14" x14ac:dyDescent="0.25">
      <c r="A18" s="6" t="s">
        <v>2553</v>
      </c>
      <c r="B18" s="21">
        <v>44412</v>
      </c>
      <c r="C18" s="39">
        <v>-10.3</v>
      </c>
      <c r="D18" s="6"/>
      <c r="E18" s="6"/>
      <c r="F18" s="6" t="s">
        <v>13</v>
      </c>
      <c r="I18" s="6" t="s">
        <v>886</v>
      </c>
      <c r="J18" s="6" t="s">
        <v>15</v>
      </c>
      <c r="K18" s="6" t="str">
        <f t="shared" ref="K18:K24" si="0">"7506593905030404"</f>
        <v>7506593905030404</v>
      </c>
      <c r="N18" s="6" t="s">
        <v>2572</v>
      </c>
    </row>
    <row r="19" spans="1:14" x14ac:dyDescent="0.25">
      <c r="A19" s="6" t="s">
        <v>2553</v>
      </c>
      <c r="B19" s="21">
        <v>44412</v>
      </c>
      <c r="C19" s="39">
        <v>-11.2</v>
      </c>
      <c r="D19" s="6"/>
      <c r="E19" s="6"/>
      <c r="F19" s="6" t="s">
        <v>22</v>
      </c>
      <c r="I19" s="6" t="s">
        <v>59</v>
      </c>
      <c r="J19" s="6" t="s">
        <v>60</v>
      </c>
      <c r="K19" s="6" t="str">
        <f t="shared" si="0"/>
        <v>7506593905030404</v>
      </c>
      <c r="N19" s="6" t="s">
        <v>2573</v>
      </c>
    </row>
    <row r="20" spans="1:14" x14ac:dyDescent="0.25">
      <c r="A20" s="6" t="s">
        <v>2553</v>
      </c>
      <c r="B20" s="21">
        <v>44414</v>
      </c>
      <c r="C20" s="39">
        <v>-8.9700000000000006</v>
      </c>
      <c r="D20" s="6"/>
      <c r="E20" s="6"/>
      <c r="F20" s="6" t="s">
        <v>13</v>
      </c>
      <c r="I20" s="6" t="s">
        <v>2134</v>
      </c>
      <c r="J20" s="6" t="s">
        <v>2135</v>
      </c>
      <c r="K20" s="6" t="str">
        <f t="shared" si="0"/>
        <v>7506593905030404</v>
      </c>
      <c r="N20" s="6" t="s">
        <v>2574</v>
      </c>
    </row>
    <row r="21" spans="1:14" x14ac:dyDescent="0.25">
      <c r="A21" s="6" t="s">
        <v>2553</v>
      </c>
      <c r="B21" s="21">
        <v>44414</v>
      </c>
      <c r="C21" s="39">
        <v>-5.5</v>
      </c>
      <c r="D21" s="6"/>
      <c r="E21" s="6"/>
      <c r="F21" s="6" t="s">
        <v>13</v>
      </c>
      <c r="I21" s="6" t="s">
        <v>255</v>
      </c>
      <c r="J21" s="6" t="s">
        <v>256</v>
      </c>
      <c r="K21" s="6" t="str">
        <f t="shared" si="0"/>
        <v>7506593905030404</v>
      </c>
      <c r="N21" s="6" t="s">
        <v>2575</v>
      </c>
    </row>
    <row r="22" spans="1:14" x14ac:dyDescent="0.25">
      <c r="A22" s="6" t="s">
        <v>2553</v>
      </c>
      <c r="B22" s="21">
        <v>44416</v>
      </c>
      <c r="C22" s="39">
        <v>-2.7</v>
      </c>
      <c r="D22" s="6"/>
      <c r="E22" s="6"/>
      <c r="F22" s="6" t="s">
        <v>13</v>
      </c>
      <c r="I22" s="6" t="s">
        <v>2216</v>
      </c>
      <c r="J22" s="6" t="s">
        <v>57</v>
      </c>
      <c r="K22" s="6" t="str">
        <f t="shared" si="0"/>
        <v>7506593905030404</v>
      </c>
      <c r="N22" s="6" t="s">
        <v>2576</v>
      </c>
    </row>
    <row r="23" spans="1:14" x14ac:dyDescent="0.25">
      <c r="A23" s="6" t="s">
        <v>2553</v>
      </c>
      <c r="B23" s="21">
        <v>44416</v>
      </c>
      <c r="C23" s="39">
        <v>-49.9</v>
      </c>
      <c r="D23" s="6"/>
      <c r="E23" s="6"/>
      <c r="F23" s="6" t="s">
        <v>13</v>
      </c>
      <c r="I23" s="6" t="s">
        <v>80</v>
      </c>
      <c r="J23" s="6" t="s">
        <v>81</v>
      </c>
      <c r="K23" s="6" t="str">
        <f t="shared" si="0"/>
        <v>7506593905030404</v>
      </c>
      <c r="N23" s="6" t="s">
        <v>2577</v>
      </c>
    </row>
    <row r="24" spans="1:14" x14ac:dyDescent="0.25">
      <c r="A24" s="6" t="s">
        <v>2553</v>
      </c>
      <c r="B24" s="21">
        <v>44414</v>
      </c>
      <c r="C24" s="39">
        <v>-2.2000000000000002</v>
      </c>
      <c r="D24" s="6"/>
      <c r="E24" s="6"/>
      <c r="F24" s="6" t="s">
        <v>22</v>
      </c>
      <c r="I24" s="6" t="s">
        <v>2578</v>
      </c>
      <c r="J24" s="6" t="s">
        <v>717</v>
      </c>
      <c r="K24" s="6" t="str">
        <f t="shared" si="0"/>
        <v>7506593905030404</v>
      </c>
      <c r="N24" s="6" t="s">
        <v>2579</v>
      </c>
    </row>
    <row r="25" spans="1:14" x14ac:dyDescent="0.25">
      <c r="A25" s="6" t="s">
        <v>2553</v>
      </c>
      <c r="B25" s="21">
        <v>44417</v>
      </c>
      <c r="C25" s="39"/>
      <c r="D25" s="6"/>
      <c r="E25" s="6">
        <v>-1089</v>
      </c>
      <c r="F25" s="6" t="s">
        <v>29</v>
      </c>
      <c r="G25" s="6" t="s">
        <v>2580</v>
      </c>
      <c r="H25" s="6" t="s">
        <v>2581</v>
      </c>
      <c r="L25" s="6" t="s">
        <v>2582</v>
      </c>
      <c r="N25" s="6" t="s">
        <v>2583</v>
      </c>
    </row>
    <row r="26" spans="1:14" x14ac:dyDescent="0.25">
      <c r="A26" s="6" t="s">
        <v>2553</v>
      </c>
      <c r="B26" s="21">
        <v>44417</v>
      </c>
      <c r="D26" s="6"/>
      <c r="E26" s="39">
        <v>-726</v>
      </c>
      <c r="F26" s="6" t="s">
        <v>29</v>
      </c>
      <c r="G26" s="6" t="s">
        <v>2584</v>
      </c>
      <c r="H26" s="6" t="s">
        <v>2585</v>
      </c>
      <c r="L26" s="6">
        <v>397102020763</v>
      </c>
      <c r="N26" s="6" t="s">
        <v>2586</v>
      </c>
    </row>
    <row r="27" spans="1:14" x14ac:dyDescent="0.25">
      <c r="A27" s="6" t="s">
        <v>2553</v>
      </c>
      <c r="B27" s="21">
        <v>44420</v>
      </c>
      <c r="C27" s="39"/>
      <c r="D27" s="6"/>
      <c r="E27" s="6">
        <v>-93.36</v>
      </c>
      <c r="F27" s="6" t="s">
        <v>29</v>
      </c>
      <c r="G27" s="6" t="s">
        <v>201</v>
      </c>
      <c r="H27" s="6" t="s">
        <v>626</v>
      </c>
      <c r="L27" s="6">
        <v>321348890457</v>
      </c>
      <c r="N27" s="6" t="s">
        <v>2587</v>
      </c>
    </row>
    <row r="28" spans="1:14" x14ac:dyDescent="0.25">
      <c r="A28" s="6" t="s">
        <v>2553</v>
      </c>
      <c r="B28" s="21">
        <v>44420</v>
      </c>
      <c r="C28" s="39">
        <v>15.06</v>
      </c>
      <c r="D28" s="6"/>
      <c r="E28" s="6"/>
      <c r="F28" s="6" t="s">
        <v>17</v>
      </c>
      <c r="G28" s="6" t="s">
        <v>163</v>
      </c>
      <c r="H28" s="6" t="s">
        <v>164</v>
      </c>
      <c r="L28" s="6" t="s">
        <v>2588</v>
      </c>
      <c r="M28" s="6" t="s">
        <v>1013</v>
      </c>
      <c r="N28" s="6" t="s">
        <v>2589</v>
      </c>
    </row>
    <row r="29" spans="1:14" x14ac:dyDescent="0.25">
      <c r="A29" s="6" t="s">
        <v>2553</v>
      </c>
      <c r="B29" s="21">
        <v>44420</v>
      </c>
      <c r="C29" s="39">
        <v>-2</v>
      </c>
      <c r="D29" s="6"/>
      <c r="E29" s="6"/>
      <c r="F29" s="6" t="s">
        <v>13</v>
      </c>
      <c r="I29" s="6" t="s">
        <v>992</v>
      </c>
      <c r="J29" s="6" t="s">
        <v>993</v>
      </c>
      <c r="K29" s="6" t="str">
        <f>"7506593905030404"</f>
        <v>7506593905030404</v>
      </c>
      <c r="N29" s="6" t="s">
        <v>2590</v>
      </c>
    </row>
    <row r="30" spans="1:14" x14ac:dyDescent="0.25">
      <c r="A30" s="6" t="s">
        <v>2553</v>
      </c>
      <c r="B30" s="21">
        <v>44421</v>
      </c>
      <c r="D30" s="39">
        <v>-345</v>
      </c>
      <c r="E30" s="6"/>
      <c r="F30" s="6" t="s">
        <v>29</v>
      </c>
      <c r="G30" s="6" t="s">
        <v>1181</v>
      </c>
      <c r="H30" s="6" t="s">
        <v>1182</v>
      </c>
      <c r="L30" s="6">
        <v>519025273</v>
      </c>
      <c r="N30" s="6" t="s">
        <v>2591</v>
      </c>
    </row>
    <row r="31" spans="1:14" x14ac:dyDescent="0.25">
      <c r="A31" s="6" t="s">
        <v>2592</v>
      </c>
      <c r="B31" s="21">
        <v>44421</v>
      </c>
      <c r="C31" s="39">
        <v>-86.55</v>
      </c>
      <c r="D31" s="6"/>
      <c r="E31" s="6"/>
      <c r="F31" s="6" t="s">
        <v>13</v>
      </c>
      <c r="I31" s="6" t="s">
        <v>2137</v>
      </c>
      <c r="J31" s="6" t="s">
        <v>57</v>
      </c>
      <c r="K31" s="6" t="str">
        <f t="shared" ref="K31:K37" si="1">"7506593905030404"</f>
        <v>7506593905030404</v>
      </c>
      <c r="N31" s="6" t="s">
        <v>2593</v>
      </c>
    </row>
    <row r="32" spans="1:14" x14ac:dyDescent="0.25">
      <c r="A32" s="6" t="s">
        <v>2592</v>
      </c>
      <c r="B32" s="21">
        <v>44421</v>
      </c>
      <c r="C32" s="39">
        <v>-2.2000000000000002</v>
      </c>
      <c r="D32" s="6"/>
      <c r="E32" s="6"/>
      <c r="F32" s="6" t="s">
        <v>13</v>
      </c>
      <c r="I32" s="6" t="s">
        <v>2594</v>
      </c>
      <c r="J32" s="6" t="s">
        <v>57</v>
      </c>
      <c r="K32" s="6" t="str">
        <f t="shared" si="1"/>
        <v>7506593905030404</v>
      </c>
      <c r="N32" s="6" t="s">
        <v>2595</v>
      </c>
    </row>
    <row r="33" spans="1:14" x14ac:dyDescent="0.25">
      <c r="A33" s="6" t="s">
        <v>2592</v>
      </c>
      <c r="B33" s="21">
        <v>44421</v>
      </c>
      <c r="C33" s="39">
        <v>-2.2999999999999998</v>
      </c>
      <c r="D33" s="6"/>
      <c r="E33" s="6"/>
      <c r="F33" s="6" t="s">
        <v>13</v>
      </c>
      <c r="I33" s="6" t="s">
        <v>2506</v>
      </c>
      <c r="J33" s="6" t="s">
        <v>2507</v>
      </c>
      <c r="K33" s="6" t="str">
        <f t="shared" si="1"/>
        <v>7506593905030404</v>
      </c>
      <c r="N33" s="6" t="s">
        <v>2596</v>
      </c>
    </row>
    <row r="34" spans="1:14" x14ac:dyDescent="0.25">
      <c r="A34" s="6" t="s">
        <v>2592</v>
      </c>
      <c r="B34" s="21">
        <v>44421</v>
      </c>
      <c r="C34" s="42" t="s">
        <v>1761</v>
      </c>
      <c r="D34" s="39">
        <v>-137.69999999999999</v>
      </c>
      <c r="E34" s="6"/>
      <c r="F34" s="6" t="s">
        <v>13</v>
      </c>
      <c r="I34" s="6" t="s">
        <v>1745</v>
      </c>
      <c r="J34" s="6" t="s">
        <v>15</v>
      </c>
      <c r="K34" s="6" t="str">
        <f t="shared" si="1"/>
        <v>7506593905030404</v>
      </c>
      <c r="N34" s="6" t="s">
        <v>2597</v>
      </c>
    </row>
    <row r="35" spans="1:14" x14ac:dyDescent="0.25">
      <c r="A35" s="6" t="s">
        <v>2592</v>
      </c>
      <c r="B35" s="21">
        <v>44421</v>
      </c>
      <c r="C35" s="39">
        <v>-3.5</v>
      </c>
      <c r="D35" s="6"/>
      <c r="E35" s="6"/>
      <c r="F35" s="6" t="s">
        <v>13</v>
      </c>
      <c r="I35" s="6" t="s">
        <v>2358</v>
      </c>
      <c r="J35" s="6" t="s">
        <v>15</v>
      </c>
      <c r="K35" s="6" t="str">
        <f t="shared" si="1"/>
        <v>7506593905030404</v>
      </c>
      <c r="N35" s="6" t="s">
        <v>2598</v>
      </c>
    </row>
    <row r="36" spans="1:14" x14ac:dyDescent="0.25">
      <c r="A36" s="6" t="s">
        <v>2592</v>
      </c>
      <c r="B36" s="21">
        <v>44421</v>
      </c>
      <c r="C36" s="39">
        <v>-7.4</v>
      </c>
      <c r="D36" s="6"/>
      <c r="E36" s="6"/>
      <c r="F36" s="6" t="s">
        <v>13</v>
      </c>
      <c r="I36" s="6" t="s">
        <v>1862</v>
      </c>
      <c r="J36" s="6" t="s">
        <v>15</v>
      </c>
      <c r="K36" s="6" t="str">
        <f t="shared" si="1"/>
        <v>7506593905030404</v>
      </c>
      <c r="N36" s="6" t="s">
        <v>2599</v>
      </c>
    </row>
    <row r="37" spans="1:14" x14ac:dyDescent="0.25">
      <c r="A37" s="6" t="s">
        <v>2592</v>
      </c>
      <c r="B37" s="21">
        <v>44423</v>
      </c>
      <c r="C37" s="39">
        <v>-9.1</v>
      </c>
      <c r="D37" s="6"/>
      <c r="E37" s="6"/>
      <c r="F37" s="6" t="s">
        <v>13</v>
      </c>
      <c r="I37" s="6" t="s">
        <v>2216</v>
      </c>
      <c r="J37" s="6" t="s">
        <v>57</v>
      </c>
      <c r="K37" s="6" t="str">
        <f t="shared" si="1"/>
        <v>7506593905030404</v>
      </c>
      <c r="N37" s="6" t="s">
        <v>2600</v>
      </c>
    </row>
    <row r="38" spans="1:14" x14ac:dyDescent="0.25">
      <c r="A38" s="6" t="s">
        <v>2592</v>
      </c>
      <c r="B38" s="21">
        <v>44424</v>
      </c>
      <c r="C38" s="39">
        <v>-180</v>
      </c>
      <c r="D38" s="6"/>
      <c r="E38" s="6"/>
      <c r="F38" s="6" t="s">
        <v>98</v>
      </c>
      <c r="G38" s="6" t="s">
        <v>99</v>
      </c>
      <c r="H38" s="6" t="s">
        <v>100</v>
      </c>
      <c r="L38" s="6" t="s">
        <v>2601</v>
      </c>
      <c r="N38" s="6" t="s">
        <v>1063</v>
      </c>
    </row>
    <row r="39" spans="1:14" x14ac:dyDescent="0.25">
      <c r="A39" s="6" t="s">
        <v>2592</v>
      </c>
      <c r="B39" s="21">
        <v>44424</v>
      </c>
      <c r="C39" s="39">
        <v>-64</v>
      </c>
      <c r="D39" s="6"/>
      <c r="E39" s="6"/>
      <c r="F39" s="6" t="s">
        <v>13</v>
      </c>
      <c r="I39" s="6" t="s">
        <v>2203</v>
      </c>
      <c r="J39" s="6" t="s">
        <v>2204</v>
      </c>
      <c r="K39" s="6" t="str">
        <f>"7506593905030404"</f>
        <v>7506593905030404</v>
      </c>
      <c r="N39" s="6" t="s">
        <v>2602</v>
      </c>
    </row>
    <row r="40" spans="1:14" x14ac:dyDescent="0.25">
      <c r="A40" s="6" t="s">
        <v>2592</v>
      </c>
      <c r="B40" s="21">
        <v>44424</v>
      </c>
      <c r="C40" s="39">
        <v>-4.5</v>
      </c>
      <c r="D40" s="6"/>
      <c r="E40" s="6"/>
      <c r="F40" s="6" t="s">
        <v>13</v>
      </c>
      <c r="I40" s="6" t="s">
        <v>2077</v>
      </c>
      <c r="J40" s="6" t="s">
        <v>2078</v>
      </c>
      <c r="K40" s="6" t="str">
        <f>"7506593905030404"</f>
        <v>7506593905030404</v>
      </c>
      <c r="N40" s="6" t="s">
        <v>2603</v>
      </c>
    </row>
    <row r="41" spans="1:14" x14ac:dyDescent="0.25">
      <c r="A41" s="6" t="s">
        <v>2592</v>
      </c>
      <c r="B41" s="21">
        <v>44425</v>
      </c>
      <c r="C41" s="39">
        <v>-240</v>
      </c>
      <c r="D41" s="6"/>
      <c r="E41" s="6"/>
      <c r="F41" s="6" t="s">
        <v>43</v>
      </c>
      <c r="I41" s="6" t="s">
        <v>57</v>
      </c>
      <c r="J41" s="6" t="s">
        <v>57</v>
      </c>
      <c r="K41" s="6" t="str">
        <f>"7506593905030404"</f>
        <v>7506593905030404</v>
      </c>
      <c r="N41" s="6" t="s">
        <v>2604</v>
      </c>
    </row>
    <row r="42" spans="1:14" x14ac:dyDescent="0.25">
      <c r="A42" s="6" t="s">
        <v>2592</v>
      </c>
      <c r="B42" s="21">
        <v>44425</v>
      </c>
      <c r="C42" s="39">
        <v>-0.5</v>
      </c>
      <c r="D42" s="6"/>
      <c r="E42" s="6"/>
      <c r="F42" s="6" t="s">
        <v>47</v>
      </c>
      <c r="N42" s="6" t="s">
        <v>48</v>
      </c>
    </row>
    <row r="43" spans="1:14" x14ac:dyDescent="0.25">
      <c r="A43" s="6" t="s">
        <v>2592</v>
      </c>
      <c r="B43" s="21">
        <v>44425</v>
      </c>
      <c r="C43" s="39">
        <v>-60</v>
      </c>
      <c r="D43" s="6"/>
      <c r="E43" s="6"/>
      <c r="F43" s="6" t="s">
        <v>13</v>
      </c>
      <c r="I43" s="6" t="s">
        <v>2203</v>
      </c>
      <c r="J43" s="6" t="s">
        <v>2204</v>
      </c>
      <c r="K43" s="6" t="str">
        <f>"7506593905030404"</f>
        <v>7506593905030404</v>
      </c>
      <c r="N43" s="6" t="s">
        <v>2605</v>
      </c>
    </row>
    <row r="44" spans="1:14" x14ac:dyDescent="0.25">
      <c r="A44" s="6" t="s">
        <v>2592</v>
      </c>
      <c r="B44" s="21">
        <v>44426</v>
      </c>
      <c r="C44" s="39">
        <v>-74.5</v>
      </c>
      <c r="D44" s="6"/>
      <c r="E44" s="6"/>
      <c r="F44" s="6" t="s">
        <v>98</v>
      </c>
      <c r="G44" s="6" t="s">
        <v>243</v>
      </c>
      <c r="H44" s="6" t="s">
        <v>244</v>
      </c>
      <c r="L44" s="6" t="s">
        <v>1827</v>
      </c>
      <c r="N44" s="6" t="s">
        <v>246</v>
      </c>
    </row>
    <row r="45" spans="1:14" x14ac:dyDescent="0.25">
      <c r="A45" s="6" t="s">
        <v>2592</v>
      </c>
      <c r="B45" s="21">
        <v>44426</v>
      </c>
      <c r="C45" s="39">
        <v>-45.82</v>
      </c>
      <c r="D45" s="6"/>
      <c r="E45" s="6"/>
      <c r="F45" s="6" t="s">
        <v>13</v>
      </c>
      <c r="I45" s="6" t="s">
        <v>2137</v>
      </c>
      <c r="J45" s="6" t="s">
        <v>57</v>
      </c>
      <c r="K45" s="6" t="str">
        <f>"7506593905030404"</f>
        <v>7506593905030404</v>
      </c>
      <c r="N45" s="6" t="s">
        <v>2606</v>
      </c>
    </row>
    <row r="46" spans="1:14" x14ac:dyDescent="0.25">
      <c r="A46" s="6" t="s">
        <v>2592</v>
      </c>
      <c r="B46" s="21">
        <v>44425</v>
      </c>
      <c r="C46" s="39">
        <v>-4.99</v>
      </c>
      <c r="D46" s="6"/>
      <c r="E46" s="6"/>
      <c r="F46" s="6" t="s">
        <v>22</v>
      </c>
      <c r="I46" s="6" t="s">
        <v>2578</v>
      </c>
      <c r="J46" s="6" t="s">
        <v>717</v>
      </c>
      <c r="K46" s="6" t="str">
        <f>"7506593905030404"</f>
        <v>7506593905030404</v>
      </c>
      <c r="N46" s="6" t="s">
        <v>2607</v>
      </c>
    </row>
    <row r="47" spans="1:14" x14ac:dyDescent="0.25">
      <c r="A47" s="6" t="s">
        <v>2592</v>
      </c>
      <c r="B47" s="21">
        <v>44426</v>
      </c>
      <c r="C47" s="39">
        <v>-130</v>
      </c>
      <c r="D47" s="6"/>
      <c r="E47" s="6"/>
      <c r="F47" s="6" t="s">
        <v>43</v>
      </c>
      <c r="I47" s="6" t="s">
        <v>57</v>
      </c>
      <c r="J47" s="6" t="s">
        <v>57</v>
      </c>
      <c r="K47" s="6" t="str">
        <f>"7506593905030404"</f>
        <v>7506593905030404</v>
      </c>
      <c r="N47" s="6" t="s">
        <v>2608</v>
      </c>
    </row>
    <row r="48" spans="1:14" x14ac:dyDescent="0.25">
      <c r="A48" s="6" t="s">
        <v>2592</v>
      </c>
      <c r="B48" s="21">
        <v>44426</v>
      </c>
      <c r="C48" s="39">
        <v>-0.5</v>
      </c>
      <c r="D48" s="6"/>
      <c r="E48" s="6"/>
      <c r="F48" s="6" t="s">
        <v>47</v>
      </c>
      <c r="N48" s="6" t="s">
        <v>48</v>
      </c>
    </row>
    <row r="49" spans="1:14" x14ac:dyDescent="0.25">
      <c r="A49" s="6" t="s">
        <v>2592</v>
      </c>
      <c r="B49" s="21">
        <v>44427</v>
      </c>
      <c r="C49" s="39">
        <v>-3.4</v>
      </c>
      <c r="D49" s="6"/>
      <c r="E49" s="6"/>
      <c r="F49" s="6" t="s">
        <v>13</v>
      </c>
      <c r="I49" s="6" t="s">
        <v>2216</v>
      </c>
      <c r="J49" s="6" t="s">
        <v>57</v>
      </c>
      <c r="K49" s="6" t="str">
        <f t="shared" ref="K49:K65" si="2">"7506593905030404"</f>
        <v>7506593905030404</v>
      </c>
      <c r="N49" s="6" t="s">
        <v>2609</v>
      </c>
    </row>
    <row r="50" spans="1:14" x14ac:dyDescent="0.25">
      <c r="A50" s="6" t="s">
        <v>2592</v>
      </c>
      <c r="B50" s="21">
        <v>44426</v>
      </c>
      <c r="C50" s="80" t="s">
        <v>2685</v>
      </c>
      <c r="D50" s="6">
        <v>-9.3000000000000007</v>
      </c>
      <c r="E50" s="6"/>
      <c r="F50" s="6" t="s">
        <v>22</v>
      </c>
      <c r="I50" s="6" t="s">
        <v>2578</v>
      </c>
      <c r="J50" s="6" t="s">
        <v>717</v>
      </c>
      <c r="K50" s="6" t="str">
        <f t="shared" si="2"/>
        <v>7506593905030404</v>
      </c>
      <c r="N50" s="6" t="s">
        <v>2610</v>
      </c>
    </row>
    <row r="51" spans="1:14" x14ac:dyDescent="0.25">
      <c r="A51" s="6" t="s">
        <v>2592</v>
      </c>
      <c r="B51" s="21">
        <v>44427</v>
      </c>
      <c r="C51" s="80"/>
      <c r="D51" s="6">
        <v>-95</v>
      </c>
      <c r="E51" s="6"/>
      <c r="F51" s="6" t="s">
        <v>22</v>
      </c>
      <c r="I51" s="6" t="s">
        <v>2611</v>
      </c>
      <c r="J51" s="6" t="s">
        <v>2612</v>
      </c>
      <c r="K51" s="6" t="str">
        <f t="shared" si="2"/>
        <v>7506593905030404</v>
      </c>
      <c r="N51" s="6" t="s">
        <v>2613</v>
      </c>
    </row>
    <row r="52" spans="1:14" x14ac:dyDescent="0.25">
      <c r="A52" s="6" t="s">
        <v>2592</v>
      </c>
      <c r="B52" s="21">
        <v>44427</v>
      </c>
      <c r="C52" s="80"/>
      <c r="D52" s="6">
        <v>-2.2999999999999998</v>
      </c>
      <c r="E52" s="6"/>
      <c r="F52" s="6" t="s">
        <v>22</v>
      </c>
      <c r="I52" s="6" t="s">
        <v>2614</v>
      </c>
      <c r="J52" s="6" t="s">
        <v>2615</v>
      </c>
      <c r="K52" s="6" t="str">
        <f t="shared" si="2"/>
        <v>7506593905030404</v>
      </c>
      <c r="N52" s="6" t="s">
        <v>2616</v>
      </c>
    </row>
    <row r="53" spans="1:14" x14ac:dyDescent="0.25">
      <c r="A53" s="6" t="s">
        <v>2592</v>
      </c>
      <c r="B53" s="21">
        <v>44429</v>
      </c>
      <c r="C53" s="80"/>
      <c r="D53" s="6">
        <v>-21</v>
      </c>
      <c r="E53" s="6"/>
      <c r="F53" s="6" t="s">
        <v>22</v>
      </c>
      <c r="I53" s="6" t="s">
        <v>2617</v>
      </c>
      <c r="J53" s="6" t="s">
        <v>2618</v>
      </c>
      <c r="K53" s="6" t="str">
        <f t="shared" si="2"/>
        <v>7506593905030404</v>
      </c>
      <c r="N53" s="6" t="s">
        <v>2619</v>
      </c>
    </row>
    <row r="54" spans="1:14" x14ac:dyDescent="0.25">
      <c r="A54" s="6" t="s">
        <v>2592</v>
      </c>
      <c r="B54" s="21">
        <v>44427</v>
      </c>
      <c r="C54" s="80"/>
      <c r="D54" s="6">
        <v>-23.4</v>
      </c>
      <c r="E54" s="6"/>
      <c r="F54" s="6" t="s">
        <v>22</v>
      </c>
      <c r="I54" s="6" t="s">
        <v>2620</v>
      </c>
      <c r="J54" s="6" t="s">
        <v>2621</v>
      </c>
      <c r="K54" s="6" t="str">
        <f t="shared" si="2"/>
        <v>7506593905030404</v>
      </c>
      <c r="N54" s="6" t="s">
        <v>2622</v>
      </c>
    </row>
    <row r="55" spans="1:14" x14ac:dyDescent="0.25">
      <c r="A55" s="6" t="s">
        <v>2592</v>
      </c>
      <c r="B55" s="21">
        <v>44428</v>
      </c>
      <c r="C55" s="80"/>
      <c r="D55" s="6">
        <v>-5.7</v>
      </c>
      <c r="E55" s="6"/>
      <c r="F55" s="6" t="s">
        <v>22</v>
      </c>
      <c r="I55" s="6" t="s">
        <v>2623</v>
      </c>
      <c r="J55" s="6" t="s">
        <v>2624</v>
      </c>
      <c r="K55" s="6" t="str">
        <f t="shared" si="2"/>
        <v>7506593905030404</v>
      </c>
      <c r="N55" s="6" t="s">
        <v>2625</v>
      </c>
    </row>
    <row r="56" spans="1:14" x14ac:dyDescent="0.25">
      <c r="A56" s="6" t="s">
        <v>2592</v>
      </c>
      <c r="B56" s="21">
        <v>44428</v>
      </c>
      <c r="C56" s="80"/>
      <c r="D56" s="6">
        <v>-7.1</v>
      </c>
      <c r="E56" s="6"/>
      <c r="F56" s="6" t="s">
        <v>22</v>
      </c>
      <c r="I56" s="6" t="s">
        <v>2623</v>
      </c>
      <c r="J56" s="6" t="s">
        <v>2624</v>
      </c>
      <c r="K56" s="6" t="str">
        <f t="shared" si="2"/>
        <v>7506593905030404</v>
      </c>
      <c r="N56" s="6" t="s">
        <v>2626</v>
      </c>
    </row>
    <row r="57" spans="1:14" x14ac:dyDescent="0.25">
      <c r="A57" s="6" t="s">
        <v>2592</v>
      </c>
      <c r="B57" s="21">
        <v>44428</v>
      </c>
      <c r="C57" s="80"/>
      <c r="D57" s="6">
        <v>-2.1</v>
      </c>
      <c r="E57" s="6"/>
      <c r="F57" s="6" t="s">
        <v>22</v>
      </c>
      <c r="I57" s="6" t="s">
        <v>2623</v>
      </c>
      <c r="J57" s="6" t="s">
        <v>2624</v>
      </c>
      <c r="K57" s="6" t="str">
        <f t="shared" si="2"/>
        <v>7506593905030404</v>
      </c>
      <c r="N57" s="6" t="s">
        <v>2627</v>
      </c>
    </row>
    <row r="58" spans="1:14" x14ac:dyDescent="0.25">
      <c r="A58" s="6" t="s">
        <v>2592</v>
      </c>
      <c r="B58" s="21">
        <v>44427</v>
      </c>
      <c r="C58" s="80"/>
      <c r="D58" s="6">
        <v>-10.5</v>
      </c>
      <c r="E58" s="6"/>
      <c r="F58" s="6" t="s">
        <v>22</v>
      </c>
      <c r="I58" s="6" t="s">
        <v>2628</v>
      </c>
      <c r="J58" s="6" t="s">
        <v>2615</v>
      </c>
      <c r="K58" s="6" t="str">
        <f t="shared" si="2"/>
        <v>7506593905030404</v>
      </c>
      <c r="N58" s="6" t="s">
        <v>2629</v>
      </c>
    </row>
    <row r="59" spans="1:14" x14ac:dyDescent="0.25">
      <c r="A59" s="6" t="s">
        <v>2592</v>
      </c>
      <c r="B59" s="21">
        <v>44427</v>
      </c>
      <c r="C59" s="80"/>
      <c r="D59" s="6">
        <v>-2</v>
      </c>
      <c r="E59" s="6"/>
      <c r="F59" s="6" t="s">
        <v>22</v>
      </c>
      <c r="I59" s="6" t="s">
        <v>2630</v>
      </c>
      <c r="J59" s="6" t="s">
        <v>2631</v>
      </c>
      <c r="K59" s="6" t="str">
        <f t="shared" si="2"/>
        <v>7506593905030404</v>
      </c>
      <c r="N59" s="6" t="s">
        <v>2632</v>
      </c>
    </row>
    <row r="60" spans="1:14" x14ac:dyDescent="0.25">
      <c r="A60" s="6" t="s">
        <v>2592</v>
      </c>
      <c r="B60" s="21">
        <v>44427</v>
      </c>
      <c r="C60" s="80"/>
      <c r="D60" s="6">
        <v>-2</v>
      </c>
      <c r="E60" s="6"/>
      <c r="F60" s="6" t="s">
        <v>22</v>
      </c>
      <c r="I60" s="6" t="s">
        <v>2630</v>
      </c>
      <c r="J60" s="6" t="s">
        <v>2631</v>
      </c>
      <c r="K60" s="6" t="str">
        <f t="shared" si="2"/>
        <v>7506593905030404</v>
      </c>
      <c r="N60" s="6" t="s">
        <v>2633</v>
      </c>
    </row>
    <row r="61" spans="1:14" x14ac:dyDescent="0.25">
      <c r="A61" s="6" t="s">
        <v>2592</v>
      </c>
      <c r="B61" s="21">
        <v>44428</v>
      </c>
      <c r="C61" s="80"/>
      <c r="D61" s="6">
        <v>-17</v>
      </c>
      <c r="E61" s="6"/>
      <c r="F61" s="6" t="s">
        <v>22</v>
      </c>
      <c r="I61" s="6" t="s">
        <v>2634</v>
      </c>
      <c r="J61" s="6" t="s">
        <v>2635</v>
      </c>
      <c r="K61" s="6" t="str">
        <f t="shared" si="2"/>
        <v>7506593905030404</v>
      </c>
      <c r="N61" s="6" t="s">
        <v>2636</v>
      </c>
    </row>
    <row r="62" spans="1:14" x14ac:dyDescent="0.25">
      <c r="A62" s="6" t="s">
        <v>2592</v>
      </c>
      <c r="B62" s="21">
        <v>44428</v>
      </c>
      <c r="C62" s="80"/>
      <c r="D62" s="6">
        <v>-48</v>
      </c>
      <c r="E62" s="6"/>
      <c r="F62" s="6" t="s">
        <v>22</v>
      </c>
      <c r="I62" s="6" t="s">
        <v>2634</v>
      </c>
      <c r="J62" s="6" t="s">
        <v>2635</v>
      </c>
      <c r="K62" s="6" t="str">
        <f t="shared" si="2"/>
        <v>7506593905030404</v>
      </c>
      <c r="N62" s="6" t="s">
        <v>2637</v>
      </c>
    </row>
    <row r="63" spans="1:14" x14ac:dyDescent="0.25">
      <c r="A63" s="6" t="s">
        <v>2592</v>
      </c>
      <c r="B63" s="21">
        <v>44430</v>
      </c>
      <c r="C63" s="80"/>
      <c r="D63" s="6">
        <v>-8.1999999999999993</v>
      </c>
      <c r="E63" s="6"/>
      <c r="F63" s="6" t="s">
        <v>22</v>
      </c>
      <c r="I63" s="6" t="s">
        <v>2638</v>
      </c>
      <c r="J63" s="6" t="s">
        <v>2639</v>
      </c>
      <c r="K63" s="6" t="str">
        <f t="shared" si="2"/>
        <v>7506593905030404</v>
      </c>
      <c r="N63" s="6" t="s">
        <v>2640</v>
      </c>
    </row>
    <row r="64" spans="1:14" x14ac:dyDescent="0.25">
      <c r="A64" s="6" t="s">
        <v>2592</v>
      </c>
      <c r="B64" s="21">
        <v>44430</v>
      </c>
      <c r="C64" s="80"/>
      <c r="D64" s="6">
        <v>-16</v>
      </c>
      <c r="E64" s="6"/>
      <c r="F64" s="6" t="s">
        <v>22</v>
      </c>
      <c r="I64" s="6" t="s">
        <v>2641</v>
      </c>
      <c r="J64" s="6" t="s">
        <v>2642</v>
      </c>
      <c r="K64" s="6" t="str">
        <f t="shared" si="2"/>
        <v>7506593905030404</v>
      </c>
      <c r="N64" s="6" t="s">
        <v>2643</v>
      </c>
    </row>
    <row r="65" spans="1:14" x14ac:dyDescent="0.25">
      <c r="A65" s="6" t="s">
        <v>2592</v>
      </c>
      <c r="B65" s="21">
        <v>44430</v>
      </c>
      <c r="C65" s="80"/>
      <c r="D65" s="6">
        <v>-5</v>
      </c>
      <c r="E65" s="6"/>
      <c r="F65" s="6" t="s">
        <v>22</v>
      </c>
      <c r="I65" s="6" t="s">
        <v>2644</v>
      </c>
      <c r="J65" s="6" t="s">
        <v>2642</v>
      </c>
      <c r="K65" s="6" t="str">
        <f t="shared" si="2"/>
        <v>7506593905030404</v>
      </c>
      <c r="N65" s="6" t="s">
        <v>2645</v>
      </c>
    </row>
    <row r="66" spans="1:14" x14ac:dyDescent="0.25">
      <c r="A66" s="6" t="s">
        <v>2592</v>
      </c>
      <c r="B66" s="21">
        <v>44432</v>
      </c>
      <c r="C66" s="39">
        <v>1419.97</v>
      </c>
      <c r="D66" s="6"/>
      <c r="E66" s="6"/>
      <c r="F66" s="6" t="s">
        <v>17</v>
      </c>
      <c r="G66" s="6" t="s">
        <v>127</v>
      </c>
      <c r="H66" s="6" t="s">
        <v>128</v>
      </c>
      <c r="L66" s="6" t="s">
        <v>2646</v>
      </c>
      <c r="M66" s="6" t="s">
        <v>2543</v>
      </c>
      <c r="N66" s="6" t="s">
        <v>2647</v>
      </c>
    </row>
    <row r="67" spans="1:14" x14ac:dyDescent="0.25">
      <c r="A67" s="6" t="s">
        <v>2592</v>
      </c>
      <c r="B67" s="21">
        <v>44433</v>
      </c>
      <c r="C67" s="39">
        <v>-1223.48</v>
      </c>
      <c r="D67" s="6"/>
      <c r="E67" s="6"/>
      <c r="F67" s="6" t="s">
        <v>98</v>
      </c>
      <c r="G67" s="6" t="s">
        <v>99</v>
      </c>
      <c r="H67" s="6" t="s">
        <v>100</v>
      </c>
      <c r="L67" s="6" t="s">
        <v>2648</v>
      </c>
      <c r="N67" s="6" t="s">
        <v>1063</v>
      </c>
    </row>
    <row r="68" spans="1:14" x14ac:dyDescent="0.25">
      <c r="A68" s="6" t="s">
        <v>2592</v>
      </c>
      <c r="B68" s="21">
        <v>44433</v>
      </c>
      <c r="C68" s="39">
        <v>-107.39</v>
      </c>
      <c r="D68" s="6"/>
      <c r="E68" s="6"/>
      <c r="F68" s="6" t="s">
        <v>98</v>
      </c>
      <c r="G68" s="6" t="s">
        <v>147</v>
      </c>
      <c r="H68" s="6" t="s">
        <v>54</v>
      </c>
      <c r="L68" s="6">
        <v>7.1746498240071405E+33</v>
      </c>
      <c r="N68" s="6" t="s">
        <v>148</v>
      </c>
    </row>
    <row r="69" spans="1:14" x14ac:dyDescent="0.25">
      <c r="A69" s="6" t="s">
        <v>2592</v>
      </c>
      <c r="B69" s="21">
        <v>44431</v>
      </c>
      <c r="C69" s="80" t="s">
        <v>2685</v>
      </c>
      <c r="D69" s="6">
        <v>-25.2</v>
      </c>
      <c r="E69" s="6"/>
      <c r="F69" s="6" t="s">
        <v>22</v>
      </c>
      <c r="I69" s="6" t="s">
        <v>2649</v>
      </c>
      <c r="J69" s="6" t="s">
        <v>2650</v>
      </c>
      <c r="K69" s="6" t="str">
        <f t="shared" ref="K69:K74" si="3">"7506593905030404"</f>
        <v>7506593905030404</v>
      </c>
      <c r="N69" s="6" t="s">
        <v>2651</v>
      </c>
    </row>
    <row r="70" spans="1:14" x14ac:dyDescent="0.25">
      <c r="A70" s="6" t="s">
        <v>2592</v>
      </c>
      <c r="B70" s="21">
        <v>44432</v>
      </c>
      <c r="C70" s="80"/>
      <c r="D70" s="6">
        <v>-10.5</v>
      </c>
      <c r="E70" s="6"/>
      <c r="F70" s="6" t="s">
        <v>22</v>
      </c>
      <c r="I70" s="6" t="s">
        <v>2652</v>
      </c>
      <c r="J70" s="6" t="s">
        <v>2653</v>
      </c>
      <c r="K70" s="6" t="str">
        <f t="shared" si="3"/>
        <v>7506593905030404</v>
      </c>
      <c r="N70" s="6" t="s">
        <v>2654</v>
      </c>
    </row>
    <row r="71" spans="1:14" x14ac:dyDescent="0.25">
      <c r="A71" s="6" t="s">
        <v>2592</v>
      </c>
      <c r="B71" s="21">
        <v>44432</v>
      </c>
      <c r="C71" s="80"/>
      <c r="D71" s="6">
        <v>-16</v>
      </c>
      <c r="E71" s="6"/>
      <c r="F71" s="6" t="s">
        <v>22</v>
      </c>
      <c r="I71" s="6" t="s">
        <v>2652</v>
      </c>
      <c r="J71" s="6" t="s">
        <v>2653</v>
      </c>
      <c r="K71" s="6" t="str">
        <f t="shared" si="3"/>
        <v>7506593905030404</v>
      </c>
      <c r="N71" s="6" t="s">
        <v>2655</v>
      </c>
    </row>
    <row r="72" spans="1:14" x14ac:dyDescent="0.25">
      <c r="A72" s="6" t="s">
        <v>2592</v>
      </c>
      <c r="B72" s="21">
        <v>44432</v>
      </c>
      <c r="C72" s="80"/>
      <c r="D72" s="6">
        <v>-2</v>
      </c>
      <c r="E72" s="6"/>
      <c r="F72" s="6" t="s">
        <v>22</v>
      </c>
      <c r="I72" s="6" t="s">
        <v>2652</v>
      </c>
      <c r="J72" s="6" t="s">
        <v>2653</v>
      </c>
      <c r="K72" s="6" t="str">
        <f t="shared" si="3"/>
        <v>7506593905030404</v>
      </c>
      <c r="N72" s="6" t="s">
        <v>2656</v>
      </c>
    </row>
    <row r="73" spans="1:14" x14ac:dyDescent="0.25">
      <c r="A73" s="6" t="s">
        <v>2592</v>
      </c>
      <c r="B73" s="21">
        <v>44433</v>
      </c>
      <c r="C73" s="80"/>
      <c r="D73" s="6">
        <v>-548.82000000000005</v>
      </c>
      <c r="E73" s="6"/>
      <c r="F73" s="6" t="s">
        <v>22</v>
      </c>
      <c r="I73" s="6" t="s">
        <v>2657</v>
      </c>
      <c r="J73" s="6" t="s">
        <v>2658</v>
      </c>
      <c r="K73" s="6" t="str">
        <f t="shared" si="3"/>
        <v>7506593905030404</v>
      </c>
      <c r="N73" s="6" t="s">
        <v>2659</v>
      </c>
    </row>
    <row r="74" spans="1:14" x14ac:dyDescent="0.25">
      <c r="A74" s="6" t="s">
        <v>2592</v>
      </c>
      <c r="B74" s="21">
        <v>44433</v>
      </c>
      <c r="C74" s="80"/>
      <c r="D74" s="6">
        <v>-61.1</v>
      </c>
      <c r="E74" s="6"/>
      <c r="F74" s="6" t="s">
        <v>22</v>
      </c>
      <c r="I74" s="6" t="s">
        <v>2660</v>
      </c>
      <c r="J74" s="6" t="s">
        <v>2661</v>
      </c>
      <c r="K74" s="6" t="str">
        <f t="shared" si="3"/>
        <v>7506593905030404</v>
      </c>
      <c r="N74" s="6" t="s">
        <v>2662</v>
      </c>
    </row>
    <row r="75" spans="1:14" x14ac:dyDescent="0.25">
      <c r="A75" s="6" t="s">
        <v>2592</v>
      </c>
      <c r="B75" s="21">
        <v>44434</v>
      </c>
      <c r="C75" s="39">
        <v>-32.5</v>
      </c>
      <c r="D75" s="6"/>
      <c r="E75" s="6"/>
      <c r="F75" s="6" t="s">
        <v>29</v>
      </c>
      <c r="G75" s="6" t="s">
        <v>104</v>
      </c>
      <c r="H75" s="6" t="s">
        <v>105</v>
      </c>
      <c r="L75" s="6">
        <v>465118707622</v>
      </c>
      <c r="N75" s="6" t="s">
        <v>2663</v>
      </c>
    </row>
    <row r="76" spans="1:14" x14ac:dyDescent="0.25">
      <c r="A76" s="6" t="s">
        <v>2592</v>
      </c>
      <c r="B76" s="21">
        <v>44434</v>
      </c>
      <c r="C76" s="39"/>
      <c r="D76" s="6">
        <v>-7.2</v>
      </c>
      <c r="E76" s="6"/>
      <c r="F76" s="6" t="s">
        <v>22</v>
      </c>
      <c r="I76" s="6" t="s">
        <v>2664</v>
      </c>
      <c r="J76" s="6">
        <v>21850</v>
      </c>
      <c r="K76" s="6" t="str">
        <f t="shared" ref="K76:K83" si="4">"7506593905030404"</f>
        <v>7506593905030404</v>
      </c>
      <c r="N76" s="6" t="s">
        <v>2665</v>
      </c>
    </row>
    <row r="77" spans="1:14" x14ac:dyDescent="0.25">
      <c r="A77" s="6" t="s">
        <v>2592</v>
      </c>
      <c r="B77" s="21">
        <v>44433</v>
      </c>
      <c r="C77" s="39"/>
      <c r="D77" s="6">
        <v>-10.4</v>
      </c>
      <c r="E77" s="6"/>
      <c r="F77" s="6" t="s">
        <v>22</v>
      </c>
      <c r="I77" s="6" t="s">
        <v>2666</v>
      </c>
      <c r="J77" s="6" t="s">
        <v>2667</v>
      </c>
      <c r="K77" s="6" t="str">
        <f t="shared" si="4"/>
        <v>7506593905030404</v>
      </c>
      <c r="N77" s="6" t="s">
        <v>2668</v>
      </c>
    </row>
    <row r="78" spans="1:14" x14ac:dyDescent="0.25">
      <c r="A78" s="6" t="s">
        <v>2592</v>
      </c>
      <c r="B78" s="21">
        <v>44433</v>
      </c>
      <c r="C78" s="39"/>
      <c r="D78" s="6">
        <v>-6.1</v>
      </c>
      <c r="E78" s="6"/>
      <c r="F78" s="6" t="s">
        <v>22</v>
      </c>
      <c r="I78" s="6" t="s">
        <v>2666</v>
      </c>
      <c r="J78" s="6" t="s">
        <v>2667</v>
      </c>
      <c r="K78" s="6" t="str">
        <f t="shared" si="4"/>
        <v>7506593905030404</v>
      </c>
      <c r="N78" s="6" t="s">
        <v>2669</v>
      </c>
    </row>
    <row r="79" spans="1:14" x14ac:dyDescent="0.25">
      <c r="A79" s="6" t="s">
        <v>2592</v>
      </c>
      <c r="B79" s="21">
        <v>44435</v>
      </c>
      <c r="C79" s="39">
        <v>-81.099999999999994</v>
      </c>
      <c r="D79" s="6"/>
      <c r="E79" s="6"/>
      <c r="F79" s="6" t="s">
        <v>13</v>
      </c>
      <c r="I79" s="6" t="s">
        <v>2137</v>
      </c>
      <c r="J79" s="6" t="s">
        <v>57</v>
      </c>
      <c r="K79" s="6" t="str">
        <f t="shared" si="4"/>
        <v>7506593905030404</v>
      </c>
      <c r="N79" s="6" t="s">
        <v>2670</v>
      </c>
    </row>
    <row r="80" spans="1:14" x14ac:dyDescent="0.25">
      <c r="A80" s="6" t="s">
        <v>2592</v>
      </c>
      <c r="B80" s="21">
        <v>44434</v>
      </c>
      <c r="C80" s="39">
        <v>-7.5</v>
      </c>
      <c r="D80" s="6"/>
      <c r="E80" s="6"/>
      <c r="F80" s="6" t="s">
        <v>22</v>
      </c>
      <c r="I80" s="6" t="s">
        <v>2671</v>
      </c>
      <c r="J80" s="6" t="s">
        <v>2661</v>
      </c>
      <c r="K80" s="6" t="str">
        <f t="shared" si="4"/>
        <v>7506593905030404</v>
      </c>
      <c r="N80" s="6" t="s">
        <v>2672</v>
      </c>
    </row>
    <row r="81" spans="1:14" x14ac:dyDescent="0.25">
      <c r="A81" s="6" t="s">
        <v>2592</v>
      </c>
      <c r="B81" s="21">
        <v>44436</v>
      </c>
      <c r="C81" s="42" t="s">
        <v>2686</v>
      </c>
      <c r="D81" s="6">
        <v>-175.95</v>
      </c>
      <c r="E81" s="6"/>
      <c r="F81" s="6" t="s">
        <v>13</v>
      </c>
      <c r="I81" s="6" t="s">
        <v>1703</v>
      </c>
      <c r="J81" s="6" t="s">
        <v>280</v>
      </c>
      <c r="K81" s="6" t="str">
        <f t="shared" si="4"/>
        <v>7506593905030404</v>
      </c>
      <c r="N81" s="6" t="s">
        <v>2673</v>
      </c>
    </row>
    <row r="82" spans="1:14" x14ac:dyDescent="0.25">
      <c r="A82" s="6" t="s">
        <v>2592</v>
      </c>
      <c r="B82" s="21">
        <v>44437</v>
      </c>
      <c r="C82" s="39">
        <v>-4.7</v>
      </c>
      <c r="D82" s="6"/>
      <c r="E82" s="6"/>
      <c r="F82" s="6" t="s">
        <v>13</v>
      </c>
      <c r="I82" s="6" t="s">
        <v>2216</v>
      </c>
      <c r="J82" s="6" t="s">
        <v>57</v>
      </c>
      <c r="K82" s="6" t="str">
        <f t="shared" si="4"/>
        <v>7506593905030404</v>
      </c>
      <c r="N82" s="6" t="s">
        <v>2674</v>
      </c>
    </row>
    <row r="83" spans="1:14" x14ac:dyDescent="0.25">
      <c r="A83" s="6" t="s">
        <v>2592</v>
      </c>
      <c r="B83" s="21">
        <v>44437</v>
      </c>
      <c r="C83" s="39">
        <v>-32.4</v>
      </c>
      <c r="D83" s="6"/>
      <c r="E83" s="6"/>
      <c r="F83" s="6" t="s">
        <v>13</v>
      </c>
      <c r="I83" s="6" t="s">
        <v>199</v>
      </c>
      <c r="J83" s="6" t="s">
        <v>197</v>
      </c>
      <c r="K83" s="6" t="str">
        <f t="shared" si="4"/>
        <v>7506593905030404</v>
      </c>
      <c r="N83" s="6" t="s">
        <v>2675</v>
      </c>
    </row>
    <row r="84" spans="1:14" x14ac:dyDescent="0.25">
      <c r="A84" s="6" t="s">
        <v>2592</v>
      </c>
      <c r="B84" s="21">
        <v>44438</v>
      </c>
      <c r="C84" s="39" t="s">
        <v>2687</v>
      </c>
      <c r="D84" s="6"/>
      <c r="E84" s="6"/>
      <c r="F84" s="6" t="s">
        <v>17</v>
      </c>
      <c r="G84" s="6" t="s">
        <v>108</v>
      </c>
      <c r="H84" s="6" t="s">
        <v>2053</v>
      </c>
      <c r="L84" s="6" t="s">
        <v>2676</v>
      </c>
      <c r="N84" s="6" t="s">
        <v>2677</v>
      </c>
    </row>
    <row r="85" spans="1:14" x14ac:dyDescent="0.25">
      <c r="A85" s="6" t="s">
        <v>2592</v>
      </c>
      <c r="B85" s="21">
        <v>44438</v>
      </c>
      <c r="C85" s="42" t="s">
        <v>2685</v>
      </c>
      <c r="D85" s="6">
        <v>-662.82</v>
      </c>
      <c r="E85" s="6"/>
      <c r="F85" s="6" t="s">
        <v>149</v>
      </c>
      <c r="L85" s="6" t="s">
        <v>2678</v>
      </c>
      <c r="M85" s="6" t="s">
        <v>151</v>
      </c>
      <c r="N85" s="6" t="s">
        <v>152</v>
      </c>
    </row>
    <row r="86" spans="1:14" x14ac:dyDescent="0.25">
      <c r="A86" s="6" t="s">
        <v>2592</v>
      </c>
      <c r="B86" s="21">
        <v>44438</v>
      </c>
      <c r="C86" s="39">
        <v>-18</v>
      </c>
      <c r="D86" s="6"/>
      <c r="E86" s="6"/>
      <c r="F86" s="6" t="s">
        <v>13</v>
      </c>
      <c r="I86" s="6" t="s">
        <v>2679</v>
      </c>
      <c r="J86" s="6" t="s">
        <v>214</v>
      </c>
      <c r="K86" s="6" t="str">
        <f>"7506593905030404"</f>
        <v>7506593905030404</v>
      </c>
      <c r="N86" s="6" t="s">
        <v>2680</v>
      </c>
    </row>
    <row r="87" spans="1:14" x14ac:dyDescent="0.25">
      <c r="A87" s="6" t="s">
        <v>2592</v>
      </c>
      <c r="B87" s="21">
        <v>44438</v>
      </c>
      <c r="C87" s="39">
        <v>-10.5</v>
      </c>
      <c r="D87" s="6"/>
      <c r="E87" s="6"/>
      <c r="F87" s="6" t="s">
        <v>13</v>
      </c>
      <c r="I87" s="6" t="s">
        <v>2679</v>
      </c>
      <c r="J87" s="6" t="s">
        <v>214</v>
      </c>
      <c r="K87" s="6" t="str">
        <f>"7506593905030404"</f>
        <v>7506593905030404</v>
      </c>
      <c r="N87" s="6" t="s">
        <v>2681</v>
      </c>
    </row>
    <row r="88" spans="1:14" x14ac:dyDescent="0.25">
      <c r="A88" s="6" t="s">
        <v>2682</v>
      </c>
      <c r="B88" s="21">
        <v>44439</v>
      </c>
      <c r="C88" s="39">
        <v>-4.5</v>
      </c>
      <c r="D88" s="6"/>
      <c r="E88" s="6"/>
      <c r="F88" s="6" t="s">
        <v>13</v>
      </c>
      <c r="I88" s="6" t="s">
        <v>886</v>
      </c>
      <c r="J88" s="6" t="s">
        <v>15</v>
      </c>
      <c r="K88" s="6" t="str">
        <f>"7506593905030404"</f>
        <v>7506593905030404</v>
      </c>
      <c r="N88" s="6" t="s">
        <v>2683</v>
      </c>
    </row>
    <row r="90" spans="1:14" x14ac:dyDescent="0.25">
      <c r="C90" s="41" t="str">
        <f>C4</f>
        <v>PRIVE</v>
      </c>
      <c r="D90" s="34" t="str">
        <f>D4</f>
        <v>EXTRA</v>
      </c>
      <c r="E90" s="34" t="s">
        <v>158</v>
      </c>
    </row>
    <row r="91" spans="1:14" x14ac:dyDescent="0.25">
      <c r="C91" s="46">
        <f>SUM(C5:C89)</f>
        <v>-1561.2400000000002</v>
      </c>
      <c r="D91" s="37">
        <f>SUM(D5:D89)</f>
        <v>-2890.1000000000004</v>
      </c>
      <c r="E91" s="37">
        <f>SUM(E5:E89)</f>
        <v>-2705.7000000000003</v>
      </c>
    </row>
    <row r="92" spans="1:14" x14ac:dyDescent="0.25">
      <c r="C92" s="76">
        <f>SUM(C91:D91)</f>
        <v>-4451.34</v>
      </c>
      <c r="D92" s="77"/>
      <c r="F92" s="28"/>
    </row>
    <row r="93" spans="1:14" x14ac:dyDescent="0.25">
      <c r="E93" s="55"/>
    </row>
    <row r="94" spans="1:14" x14ac:dyDescent="0.25">
      <c r="F94" s="29"/>
    </row>
  </sheetData>
  <mergeCells count="3">
    <mergeCell ref="C92:D92"/>
    <mergeCell ref="C69:C74"/>
    <mergeCell ref="C50:C65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5556-74E6-4C3A-AA52-EEC5448C64FA}">
  <dimension ref="A4:N44"/>
  <sheetViews>
    <sheetView topLeftCell="A10" workbookViewId="0">
      <selection activeCell="D34" sqref="D34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2553</v>
      </c>
      <c r="B6" s="21">
        <v>44409</v>
      </c>
      <c r="C6" s="6">
        <v>-5.0999999999999996</v>
      </c>
      <c r="D6" s="6"/>
      <c r="E6" s="6"/>
      <c r="F6" s="6" t="s">
        <v>13</v>
      </c>
      <c r="I6" s="6" t="s">
        <v>2216</v>
      </c>
      <c r="J6" s="6" t="s">
        <v>57</v>
      </c>
      <c r="K6" s="6" t="str">
        <f>"7506593903010016"</f>
        <v>7506593903010016</v>
      </c>
      <c r="N6" s="6" t="s">
        <v>2738</v>
      </c>
    </row>
    <row r="7" spans="1:14" x14ac:dyDescent="0.25">
      <c r="A7" s="6" t="s">
        <v>2553</v>
      </c>
      <c r="B7" s="21">
        <v>44411</v>
      </c>
      <c r="C7" s="6" t="s">
        <v>2787</v>
      </c>
      <c r="D7" s="6">
        <v>-188.5</v>
      </c>
      <c r="E7" s="6"/>
      <c r="F7" s="6" t="s">
        <v>107</v>
      </c>
      <c r="G7" s="6" t="s">
        <v>1643</v>
      </c>
      <c r="H7" s="6" t="s">
        <v>1644</v>
      </c>
      <c r="L7" s="6">
        <v>3034613573</v>
      </c>
      <c r="N7" s="6" t="s">
        <v>2739</v>
      </c>
    </row>
    <row r="8" spans="1:14" x14ac:dyDescent="0.25">
      <c r="A8" s="6" t="s">
        <v>2553</v>
      </c>
      <c r="B8" s="21">
        <v>44411</v>
      </c>
      <c r="C8" s="6" t="s">
        <v>2787</v>
      </c>
      <c r="D8" s="6">
        <v>-66.78</v>
      </c>
      <c r="E8" s="6"/>
      <c r="F8" s="6" t="s">
        <v>107</v>
      </c>
      <c r="G8" s="6" t="s">
        <v>1643</v>
      </c>
      <c r="H8" s="6" t="s">
        <v>1644</v>
      </c>
      <c r="L8" s="6">
        <v>3034613472</v>
      </c>
      <c r="N8" s="6" t="s">
        <v>2740</v>
      </c>
    </row>
    <row r="9" spans="1:14" x14ac:dyDescent="0.25">
      <c r="A9" s="6" t="s">
        <v>2553</v>
      </c>
      <c r="B9" s="21">
        <v>44411</v>
      </c>
      <c r="C9" s="6">
        <v>-1.91</v>
      </c>
      <c r="D9" s="6"/>
      <c r="E9" s="6"/>
      <c r="F9" s="6" t="s">
        <v>13</v>
      </c>
      <c r="I9" s="6" t="s">
        <v>2299</v>
      </c>
      <c r="J9" s="6" t="s">
        <v>2135</v>
      </c>
      <c r="K9" s="6" t="str">
        <f>"7506593903010016"</f>
        <v>7506593903010016</v>
      </c>
      <c r="N9" s="6" t="s">
        <v>2741</v>
      </c>
    </row>
    <row r="10" spans="1:14" x14ac:dyDescent="0.25">
      <c r="A10" s="6" t="s">
        <v>2553</v>
      </c>
      <c r="B10" s="21">
        <v>44411</v>
      </c>
      <c r="C10" s="6">
        <v>-200</v>
      </c>
      <c r="D10" s="6"/>
      <c r="E10" s="6"/>
      <c r="F10" s="6" t="s">
        <v>107</v>
      </c>
      <c r="G10" s="6" t="s">
        <v>2742</v>
      </c>
      <c r="H10" s="6" t="s">
        <v>2743</v>
      </c>
      <c r="L10" s="6">
        <v>2311</v>
      </c>
      <c r="N10" s="6" t="s">
        <v>2744</v>
      </c>
    </row>
    <row r="11" spans="1:14" x14ac:dyDescent="0.25">
      <c r="A11" s="6" t="s">
        <v>2553</v>
      </c>
      <c r="B11" s="21">
        <v>44413</v>
      </c>
      <c r="C11" s="6">
        <v>-63.64</v>
      </c>
      <c r="D11" s="6"/>
      <c r="E11" s="6"/>
      <c r="F11" s="6" t="s">
        <v>13</v>
      </c>
      <c r="I11" s="6" t="s">
        <v>2172</v>
      </c>
      <c r="J11" s="6" t="s">
        <v>227</v>
      </c>
      <c r="K11" s="6" t="str">
        <f>"7506593903010016"</f>
        <v>7506593903010016</v>
      </c>
      <c r="N11" s="6" t="s">
        <v>2745</v>
      </c>
    </row>
    <row r="12" spans="1:14" x14ac:dyDescent="0.25">
      <c r="A12" s="6" t="s">
        <v>2553</v>
      </c>
      <c r="B12" s="21">
        <v>44414</v>
      </c>
      <c r="C12" s="6">
        <v>-2.7</v>
      </c>
      <c r="D12" s="6"/>
      <c r="E12" s="6"/>
      <c r="F12" s="6" t="s">
        <v>13</v>
      </c>
      <c r="I12" s="6" t="s">
        <v>2746</v>
      </c>
      <c r="J12" s="6" t="s">
        <v>2168</v>
      </c>
      <c r="K12" s="6" t="str">
        <f>"7506593903010016"</f>
        <v>7506593903010016</v>
      </c>
      <c r="N12" s="6" t="s">
        <v>2747</v>
      </c>
    </row>
    <row r="13" spans="1:14" x14ac:dyDescent="0.25">
      <c r="A13" s="6" t="s">
        <v>2553</v>
      </c>
      <c r="B13" s="21">
        <v>44414</v>
      </c>
      <c r="C13" s="6">
        <v>-20</v>
      </c>
      <c r="D13" s="6"/>
      <c r="E13" s="6"/>
      <c r="F13" s="6" t="s">
        <v>13</v>
      </c>
      <c r="I13" s="6" t="s">
        <v>2318</v>
      </c>
      <c r="J13" s="6" t="s">
        <v>144</v>
      </c>
      <c r="K13" s="6" t="str">
        <f>"7506593903010016"</f>
        <v>7506593903010016</v>
      </c>
      <c r="N13" s="6" t="s">
        <v>2748</v>
      </c>
    </row>
    <row r="14" spans="1:14" x14ac:dyDescent="0.25">
      <c r="A14" s="6" t="s">
        <v>2553</v>
      </c>
      <c r="B14" s="21">
        <v>44414</v>
      </c>
      <c r="C14" s="6">
        <v>-6.4</v>
      </c>
      <c r="D14" s="6"/>
      <c r="E14" s="6"/>
      <c r="F14" s="6" t="s">
        <v>13</v>
      </c>
      <c r="I14" s="6" t="s">
        <v>952</v>
      </c>
      <c r="J14" s="6" t="s">
        <v>57</v>
      </c>
      <c r="K14" s="6" t="str">
        <f>"7506593903010016"</f>
        <v>7506593903010016</v>
      </c>
      <c r="N14" s="6" t="s">
        <v>2749</v>
      </c>
    </row>
    <row r="15" spans="1:14" x14ac:dyDescent="0.25">
      <c r="A15" s="6" t="s">
        <v>2553</v>
      </c>
      <c r="B15" s="21">
        <v>44415</v>
      </c>
      <c r="C15" s="6">
        <v>-18.7</v>
      </c>
      <c r="D15" s="6"/>
      <c r="E15" s="6"/>
      <c r="F15" s="6" t="s">
        <v>13</v>
      </c>
      <c r="I15" s="6" t="s">
        <v>952</v>
      </c>
      <c r="J15" s="6" t="s">
        <v>57</v>
      </c>
      <c r="K15" s="6" t="str">
        <f>"7506593903010016"</f>
        <v>7506593903010016</v>
      </c>
      <c r="N15" s="6" t="s">
        <v>2750</v>
      </c>
    </row>
    <row r="16" spans="1:14" x14ac:dyDescent="0.25">
      <c r="A16" s="6" t="s">
        <v>2553</v>
      </c>
      <c r="B16" s="21">
        <v>44417</v>
      </c>
      <c r="C16" s="6">
        <v>43.75</v>
      </c>
      <c r="D16" s="6"/>
      <c r="E16" s="6"/>
      <c r="F16" s="6" t="s">
        <v>17</v>
      </c>
      <c r="G16" s="6" t="s">
        <v>775</v>
      </c>
      <c r="H16" s="6" t="s">
        <v>1405</v>
      </c>
      <c r="L16" s="6" t="s">
        <v>2751</v>
      </c>
      <c r="N16" s="6" t="s">
        <v>2752</v>
      </c>
    </row>
    <row r="17" spans="1:14" x14ac:dyDescent="0.25">
      <c r="A17" s="6" t="s">
        <v>2553</v>
      </c>
      <c r="B17" s="21">
        <v>44418</v>
      </c>
      <c r="C17" s="6">
        <v>-9.81</v>
      </c>
      <c r="D17" s="6"/>
      <c r="E17" s="6"/>
      <c r="F17" s="6" t="s">
        <v>13</v>
      </c>
      <c r="I17" s="6" t="s">
        <v>2208</v>
      </c>
      <c r="J17" s="6" t="s">
        <v>57</v>
      </c>
      <c r="K17" s="6" t="str">
        <f>"7506593903010016"</f>
        <v>7506593903010016</v>
      </c>
      <c r="N17" s="6" t="s">
        <v>2753</v>
      </c>
    </row>
    <row r="18" spans="1:14" x14ac:dyDescent="0.25">
      <c r="A18" s="6" t="s">
        <v>2553</v>
      </c>
      <c r="B18" s="21">
        <v>44418</v>
      </c>
      <c r="C18" s="6">
        <v>-153.25</v>
      </c>
      <c r="D18" s="6"/>
      <c r="E18" s="6"/>
      <c r="F18" s="6" t="s">
        <v>13</v>
      </c>
      <c r="I18" s="6" t="s">
        <v>2172</v>
      </c>
      <c r="J18" s="6" t="s">
        <v>227</v>
      </c>
      <c r="K18" s="6" t="str">
        <f>"7506593903010016"</f>
        <v>7506593903010016</v>
      </c>
      <c r="N18" s="6" t="s">
        <v>2754</v>
      </c>
    </row>
    <row r="19" spans="1:14" x14ac:dyDescent="0.25">
      <c r="A19" s="6" t="s">
        <v>2553</v>
      </c>
      <c r="B19" s="21">
        <v>44419</v>
      </c>
      <c r="C19" s="6">
        <v>15.06</v>
      </c>
      <c r="D19" s="6"/>
      <c r="E19" s="6"/>
      <c r="F19" s="6" t="s">
        <v>17</v>
      </c>
      <c r="G19" s="6" t="s">
        <v>163</v>
      </c>
      <c r="H19" s="6" t="s">
        <v>164</v>
      </c>
      <c r="L19" s="6" t="s">
        <v>2755</v>
      </c>
      <c r="M19" s="6" t="s">
        <v>2038</v>
      </c>
      <c r="N19" s="6" t="s">
        <v>2756</v>
      </c>
    </row>
    <row r="20" spans="1:14" x14ac:dyDescent="0.25">
      <c r="A20" s="6" t="s">
        <v>2553</v>
      </c>
      <c r="B20" s="21">
        <v>44419</v>
      </c>
      <c r="C20" s="6">
        <v>50.28</v>
      </c>
      <c r="D20" s="6"/>
      <c r="E20" s="6"/>
      <c r="F20" s="6" t="s">
        <v>17</v>
      </c>
      <c r="G20" s="6" t="s">
        <v>163</v>
      </c>
      <c r="H20" s="6" t="s">
        <v>164</v>
      </c>
      <c r="L20" s="6" t="s">
        <v>2757</v>
      </c>
      <c r="N20" s="6" t="s">
        <v>2758</v>
      </c>
    </row>
    <row r="21" spans="1:14" x14ac:dyDescent="0.25">
      <c r="A21" s="6" t="s">
        <v>2553</v>
      </c>
      <c r="B21" s="21">
        <v>44420</v>
      </c>
      <c r="C21" s="6">
        <v>144.75</v>
      </c>
      <c r="D21" s="6"/>
      <c r="E21" s="6"/>
      <c r="F21" s="6" t="s">
        <v>17</v>
      </c>
      <c r="G21" s="6" t="s">
        <v>163</v>
      </c>
      <c r="H21" s="6" t="s">
        <v>164</v>
      </c>
      <c r="L21" s="6" t="s">
        <v>2759</v>
      </c>
      <c r="N21" s="6" t="s">
        <v>2760</v>
      </c>
    </row>
    <row r="22" spans="1:14" x14ac:dyDescent="0.25">
      <c r="A22" s="6" t="s">
        <v>2553</v>
      </c>
      <c r="B22" s="21">
        <v>44420</v>
      </c>
      <c r="C22" s="6">
        <v>-58.34</v>
      </c>
      <c r="D22" s="6"/>
      <c r="E22" s="6"/>
      <c r="F22" s="6" t="s">
        <v>13</v>
      </c>
      <c r="I22" s="6" t="s">
        <v>2172</v>
      </c>
      <c r="J22" s="6" t="s">
        <v>227</v>
      </c>
      <c r="K22" s="6" t="str">
        <f t="shared" ref="K22:K34" si="0">"7506593903010016"</f>
        <v>7506593903010016</v>
      </c>
      <c r="N22" s="6" t="s">
        <v>2761</v>
      </c>
    </row>
    <row r="23" spans="1:14" x14ac:dyDescent="0.25">
      <c r="A23" s="6" t="s">
        <v>2592</v>
      </c>
      <c r="B23" s="21">
        <v>44421</v>
      </c>
      <c r="C23" s="6">
        <v>-59</v>
      </c>
      <c r="D23" s="6"/>
      <c r="E23" s="6"/>
      <c r="F23" s="6" t="s">
        <v>13</v>
      </c>
      <c r="I23" s="6" t="s">
        <v>2292</v>
      </c>
      <c r="J23" s="6" t="s">
        <v>2293</v>
      </c>
      <c r="K23" s="6" t="str">
        <f t="shared" si="0"/>
        <v>7506593903010016</v>
      </c>
      <c r="N23" s="6" t="s">
        <v>2762</v>
      </c>
    </row>
    <row r="24" spans="1:14" x14ac:dyDescent="0.25">
      <c r="A24" s="6" t="s">
        <v>2592</v>
      </c>
      <c r="B24" s="21">
        <v>44421</v>
      </c>
      <c r="C24" s="6">
        <v>-33</v>
      </c>
      <c r="D24" s="6"/>
      <c r="E24" s="6"/>
      <c r="F24" s="6" t="s">
        <v>13</v>
      </c>
      <c r="I24" s="6" t="s">
        <v>2318</v>
      </c>
      <c r="J24" s="6" t="s">
        <v>144</v>
      </c>
      <c r="K24" s="6" t="str">
        <f t="shared" si="0"/>
        <v>7506593903010016</v>
      </c>
      <c r="N24" s="6" t="s">
        <v>2763</v>
      </c>
    </row>
    <row r="25" spans="1:14" x14ac:dyDescent="0.25">
      <c r="A25" s="6" t="s">
        <v>2592</v>
      </c>
      <c r="B25" s="21">
        <v>44424</v>
      </c>
      <c r="C25" s="6">
        <v>-52.68</v>
      </c>
      <c r="D25" s="6"/>
      <c r="E25" s="6"/>
      <c r="F25" s="6" t="s">
        <v>13</v>
      </c>
      <c r="I25" s="6" t="s">
        <v>2137</v>
      </c>
      <c r="J25" s="6" t="s">
        <v>57</v>
      </c>
      <c r="K25" s="6" t="str">
        <f t="shared" si="0"/>
        <v>7506593903010016</v>
      </c>
      <c r="N25" s="6" t="s">
        <v>2764</v>
      </c>
    </row>
    <row r="26" spans="1:14" x14ac:dyDescent="0.25">
      <c r="A26" s="6" t="s">
        <v>2592</v>
      </c>
      <c r="B26" s="21">
        <v>44424</v>
      </c>
      <c r="C26" s="6">
        <v>-24.17</v>
      </c>
      <c r="D26" s="6"/>
      <c r="E26" s="6"/>
      <c r="F26" s="6" t="s">
        <v>13</v>
      </c>
      <c r="I26" s="6" t="s">
        <v>413</v>
      </c>
      <c r="J26" s="6" t="s">
        <v>345</v>
      </c>
      <c r="K26" s="6" t="str">
        <f t="shared" si="0"/>
        <v>7506593903010016</v>
      </c>
      <c r="N26" s="6" t="s">
        <v>2765</v>
      </c>
    </row>
    <row r="27" spans="1:14" x14ac:dyDescent="0.25">
      <c r="A27" s="6" t="s">
        <v>2592</v>
      </c>
      <c r="B27" s="21">
        <v>44424</v>
      </c>
      <c r="C27" s="6">
        <v>-12</v>
      </c>
      <c r="D27" s="6"/>
      <c r="E27" s="6"/>
      <c r="F27" s="6" t="s">
        <v>13</v>
      </c>
      <c r="I27" s="6" t="s">
        <v>2766</v>
      </c>
      <c r="J27" s="6" t="s">
        <v>144</v>
      </c>
      <c r="K27" s="6" t="str">
        <f t="shared" si="0"/>
        <v>7506593903010016</v>
      </c>
      <c r="N27" s="6" t="s">
        <v>2767</v>
      </c>
    </row>
    <row r="28" spans="1:14" x14ac:dyDescent="0.25">
      <c r="A28" s="6" t="s">
        <v>2592</v>
      </c>
      <c r="B28" s="21">
        <v>44424</v>
      </c>
      <c r="C28" s="6">
        <v>-16.13</v>
      </c>
      <c r="D28" s="6"/>
      <c r="E28" s="6"/>
      <c r="F28" s="6" t="s">
        <v>13</v>
      </c>
      <c r="I28" s="6" t="s">
        <v>2766</v>
      </c>
      <c r="J28" s="6" t="s">
        <v>144</v>
      </c>
      <c r="K28" s="6" t="str">
        <f t="shared" si="0"/>
        <v>7506593903010016</v>
      </c>
      <c r="N28" s="6" t="s">
        <v>2768</v>
      </c>
    </row>
    <row r="29" spans="1:14" x14ac:dyDescent="0.25">
      <c r="A29" s="6" t="s">
        <v>2592</v>
      </c>
      <c r="B29" s="21">
        <v>44425</v>
      </c>
      <c r="C29" s="6">
        <v>-35.78</v>
      </c>
      <c r="D29" s="6"/>
      <c r="E29" s="6"/>
      <c r="F29" s="6" t="s">
        <v>13</v>
      </c>
      <c r="I29" s="6" t="s">
        <v>2267</v>
      </c>
      <c r="J29" s="6" t="s">
        <v>224</v>
      </c>
      <c r="K29" s="6" t="str">
        <f t="shared" si="0"/>
        <v>7506593903010016</v>
      </c>
      <c r="N29" s="6" t="s">
        <v>2769</v>
      </c>
    </row>
    <row r="30" spans="1:14" x14ac:dyDescent="0.25">
      <c r="A30" s="6" t="s">
        <v>2592</v>
      </c>
      <c r="B30" s="21">
        <v>44425</v>
      </c>
      <c r="C30" s="6">
        <v>-9.92</v>
      </c>
      <c r="D30" s="6"/>
      <c r="E30" s="6"/>
      <c r="F30" s="6" t="s">
        <v>13</v>
      </c>
      <c r="I30" s="6" t="s">
        <v>2770</v>
      </c>
      <c r="J30" s="6" t="s">
        <v>144</v>
      </c>
      <c r="K30" s="6" t="str">
        <f t="shared" si="0"/>
        <v>7506593903010016</v>
      </c>
      <c r="N30" s="6" t="s">
        <v>2771</v>
      </c>
    </row>
    <row r="31" spans="1:14" x14ac:dyDescent="0.25">
      <c r="A31" s="6" t="s">
        <v>2592</v>
      </c>
      <c r="B31" s="21">
        <v>44425</v>
      </c>
      <c r="C31" s="6">
        <v>-71.67</v>
      </c>
      <c r="D31" s="6"/>
      <c r="E31" s="6"/>
      <c r="F31" s="6" t="s">
        <v>22</v>
      </c>
      <c r="I31" s="6" t="s">
        <v>260</v>
      </c>
      <c r="J31" s="6" t="s">
        <v>57</v>
      </c>
      <c r="K31" s="6" t="str">
        <f t="shared" si="0"/>
        <v>7506593903010016</v>
      </c>
      <c r="N31" s="6" t="s">
        <v>2772</v>
      </c>
    </row>
    <row r="32" spans="1:14" x14ac:dyDescent="0.25">
      <c r="A32" s="6" t="s">
        <v>2592</v>
      </c>
      <c r="B32" s="21">
        <v>44426</v>
      </c>
      <c r="C32" s="6">
        <v>-22.65</v>
      </c>
      <c r="D32" s="6"/>
      <c r="E32" s="6"/>
      <c r="F32" s="6" t="s">
        <v>13</v>
      </c>
      <c r="I32" s="6" t="s">
        <v>2172</v>
      </c>
      <c r="J32" s="6" t="s">
        <v>227</v>
      </c>
      <c r="K32" s="6" t="str">
        <f t="shared" si="0"/>
        <v>7506593903010016</v>
      </c>
      <c r="N32" s="6" t="s">
        <v>2773</v>
      </c>
    </row>
    <row r="33" spans="1:14" x14ac:dyDescent="0.25">
      <c r="A33" s="6" t="s">
        <v>2592</v>
      </c>
      <c r="B33" s="21">
        <v>44429</v>
      </c>
      <c r="C33" s="6">
        <v>-28.21</v>
      </c>
      <c r="D33" s="6"/>
      <c r="E33" s="6"/>
      <c r="F33" s="6" t="s">
        <v>22</v>
      </c>
      <c r="I33" s="6" t="s">
        <v>2774</v>
      </c>
      <c r="J33" s="6" t="s">
        <v>2775</v>
      </c>
      <c r="K33" s="6" t="str">
        <f t="shared" si="0"/>
        <v>7506593903010016</v>
      </c>
      <c r="N33" s="6" t="s">
        <v>2776</v>
      </c>
    </row>
    <row r="34" spans="1:14" x14ac:dyDescent="0.25">
      <c r="A34" s="6" t="s">
        <v>2592</v>
      </c>
      <c r="B34" s="21">
        <v>44431</v>
      </c>
      <c r="C34" s="6">
        <v>-20.92</v>
      </c>
      <c r="D34" s="6"/>
      <c r="E34" s="6"/>
      <c r="F34" s="6" t="s">
        <v>22</v>
      </c>
      <c r="I34" s="6" t="s">
        <v>2777</v>
      </c>
      <c r="J34" s="6" t="s">
        <v>2778</v>
      </c>
      <c r="K34" s="6" t="str">
        <f t="shared" si="0"/>
        <v>7506593903010016</v>
      </c>
      <c r="N34" s="6" t="s">
        <v>2779</v>
      </c>
    </row>
    <row r="35" spans="1:14" x14ac:dyDescent="0.25">
      <c r="A35" s="6" t="s">
        <v>2592</v>
      </c>
      <c r="B35" s="21">
        <v>44432</v>
      </c>
      <c r="C35" s="6">
        <v>1077.8599999999999</v>
      </c>
      <c r="D35" s="6"/>
      <c r="E35" s="6"/>
      <c r="F35" s="6" t="s">
        <v>17</v>
      </c>
      <c r="G35" s="6" t="s">
        <v>127</v>
      </c>
      <c r="H35" s="6" t="s">
        <v>128</v>
      </c>
      <c r="L35" s="6" t="s">
        <v>2780</v>
      </c>
      <c r="M35" s="6" t="s">
        <v>2703</v>
      </c>
      <c r="N35" s="6" t="s">
        <v>2781</v>
      </c>
    </row>
    <row r="36" spans="1:14" x14ac:dyDescent="0.25">
      <c r="A36" s="6" t="s">
        <v>2592</v>
      </c>
      <c r="B36" s="21">
        <v>44432</v>
      </c>
      <c r="C36" s="6">
        <v>-33.6</v>
      </c>
      <c r="D36" s="6"/>
      <c r="E36" s="6"/>
      <c r="F36" s="6" t="s">
        <v>22</v>
      </c>
      <c r="I36" s="6" t="s">
        <v>2782</v>
      </c>
      <c r="J36" s="6" t="s">
        <v>2658</v>
      </c>
      <c r="K36" s="6" t="str">
        <f>"7506593903010016"</f>
        <v>7506593903010016</v>
      </c>
      <c r="N36" s="6" t="s">
        <v>2783</v>
      </c>
    </row>
    <row r="37" spans="1:14" x14ac:dyDescent="0.25">
      <c r="A37" s="6" t="s">
        <v>2592</v>
      </c>
      <c r="B37" s="21">
        <v>44435</v>
      </c>
      <c r="C37" s="6">
        <v>-35.51</v>
      </c>
      <c r="D37" s="6"/>
      <c r="E37" s="6"/>
      <c r="F37" s="6" t="s">
        <v>13</v>
      </c>
      <c r="I37" s="6" t="s">
        <v>2172</v>
      </c>
      <c r="J37" s="6" t="s">
        <v>227</v>
      </c>
      <c r="K37" s="6" t="str">
        <f>"7506593903010016"</f>
        <v>7506593903010016</v>
      </c>
      <c r="N37" s="6" t="s">
        <v>2784</v>
      </c>
    </row>
    <row r="38" spans="1:14" x14ac:dyDescent="0.25">
      <c r="A38" s="6" t="s">
        <v>2592</v>
      </c>
      <c r="B38" s="21">
        <v>44438</v>
      </c>
      <c r="C38" s="6" t="s">
        <v>2788</v>
      </c>
      <c r="D38" s="6"/>
      <c r="E38" s="6"/>
      <c r="F38" s="6" t="s">
        <v>29</v>
      </c>
      <c r="G38" s="6" t="s">
        <v>323</v>
      </c>
      <c r="H38" s="6" t="s">
        <v>489</v>
      </c>
      <c r="L38" s="6" t="s">
        <v>2676</v>
      </c>
      <c r="N38" s="6" t="s">
        <v>2785</v>
      </c>
    </row>
    <row r="39" spans="1:14" x14ac:dyDescent="0.25">
      <c r="A39" s="6" t="s">
        <v>2592</v>
      </c>
      <c r="B39" s="21">
        <v>44438</v>
      </c>
      <c r="C39" s="6">
        <v>-5.17</v>
      </c>
      <c r="D39" s="6"/>
      <c r="E39" s="6"/>
      <c r="F39" s="6" t="s">
        <v>22</v>
      </c>
      <c r="I39" s="6" t="s">
        <v>260</v>
      </c>
      <c r="J39" s="6" t="s">
        <v>57</v>
      </c>
      <c r="K39" s="6" t="str">
        <f>"7506593903010016"</f>
        <v>7506593903010016</v>
      </c>
      <c r="N39" s="6" t="s">
        <v>2786</v>
      </c>
    </row>
    <row r="43" spans="1:14" x14ac:dyDescent="0.25">
      <c r="C43" s="41">
        <f>SUM(C5:C42)</f>
        <v>331.44</v>
      </c>
      <c r="D43" s="41">
        <f t="shared" ref="D43:E43" si="1">SUM(D5:D42)</f>
        <v>-255.28</v>
      </c>
      <c r="E43" s="41">
        <f t="shared" si="1"/>
        <v>0</v>
      </c>
    </row>
    <row r="44" spans="1:14" s="39" customFormat="1" x14ac:dyDescent="0.25">
      <c r="A44" s="6"/>
      <c r="B44" s="6"/>
      <c r="C44" s="78">
        <f>SUM(C43:D43)</f>
        <v>76.16</v>
      </c>
      <c r="D44" s="79"/>
      <c r="F44" s="6"/>
      <c r="G44" s="6"/>
      <c r="H44" s="6"/>
      <c r="I44" s="6"/>
      <c r="J44" s="6"/>
      <c r="K44" s="6"/>
      <c r="L44" s="6"/>
      <c r="M44" s="6"/>
      <c r="N44" s="6"/>
    </row>
  </sheetData>
  <mergeCells count="1">
    <mergeCell ref="C44:D44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F20A-6B87-4CC8-84E6-B4F148379E6F}">
  <dimension ref="A4:O68"/>
  <sheetViews>
    <sheetView topLeftCell="A34" workbookViewId="0">
      <selection activeCell="C50" sqref="C50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2380</v>
      </c>
      <c r="B6" s="21">
        <v>44378</v>
      </c>
      <c r="C6" s="6">
        <v>-3</v>
      </c>
      <c r="D6" s="6"/>
      <c r="E6" s="6"/>
      <c r="F6" s="6" t="s">
        <v>63</v>
      </c>
      <c r="N6" s="6" t="s">
        <v>64</v>
      </c>
    </row>
    <row r="7" spans="1:15" x14ac:dyDescent="0.25">
      <c r="A7" s="6" t="s">
        <v>2380</v>
      </c>
      <c r="B7" s="21">
        <v>44378</v>
      </c>
      <c r="C7" s="6">
        <v>-6.6</v>
      </c>
      <c r="D7" s="6"/>
      <c r="E7" s="6"/>
      <c r="F7" s="6" t="s">
        <v>22</v>
      </c>
      <c r="I7" s="6" t="s">
        <v>59</v>
      </c>
      <c r="J7" s="6" t="s">
        <v>60</v>
      </c>
      <c r="K7" s="6" t="str">
        <f>"7506593905030312"</f>
        <v>7506593905030312</v>
      </c>
      <c r="N7" s="6" t="s">
        <v>2470</v>
      </c>
    </row>
    <row r="8" spans="1:15" x14ac:dyDescent="0.25">
      <c r="A8" s="6" t="s">
        <v>2380</v>
      </c>
      <c r="B8" s="21">
        <v>44379</v>
      </c>
      <c r="C8" s="6">
        <v>-235</v>
      </c>
      <c r="D8" s="6"/>
      <c r="E8" s="6"/>
      <c r="F8" s="6" t="s">
        <v>43</v>
      </c>
      <c r="I8" s="6" t="s">
        <v>224</v>
      </c>
      <c r="J8" s="6" t="s">
        <v>224</v>
      </c>
      <c r="K8" s="6" t="str">
        <f>"7506593905030312"</f>
        <v>7506593905030312</v>
      </c>
      <c r="N8" s="6" t="s">
        <v>2471</v>
      </c>
    </row>
    <row r="9" spans="1:15" x14ac:dyDescent="0.25">
      <c r="A9" s="6" t="s">
        <v>2380</v>
      </c>
      <c r="B9" s="21">
        <v>44379</v>
      </c>
      <c r="C9" s="6">
        <v>-0.5</v>
      </c>
      <c r="D9" s="6"/>
      <c r="E9" s="6"/>
      <c r="F9" s="6" t="s">
        <v>47</v>
      </c>
      <c r="N9" s="6" t="s">
        <v>48</v>
      </c>
    </row>
    <row r="10" spans="1:15" x14ac:dyDescent="0.25">
      <c r="A10" s="6" t="s">
        <v>2380</v>
      </c>
      <c r="B10" s="21">
        <v>44379</v>
      </c>
      <c r="C10" s="6">
        <v>-76.62</v>
      </c>
      <c r="D10" s="6"/>
      <c r="E10" s="6"/>
      <c r="F10" s="6" t="s">
        <v>13</v>
      </c>
      <c r="I10" s="6" t="s">
        <v>2137</v>
      </c>
      <c r="J10" s="6" t="s">
        <v>57</v>
      </c>
      <c r="K10" s="6" t="str">
        <f>"7506593905030312"</f>
        <v>7506593905030312</v>
      </c>
      <c r="N10" s="6" t="s">
        <v>2472</v>
      </c>
    </row>
    <row r="11" spans="1:15" x14ac:dyDescent="0.25">
      <c r="A11" s="6" t="s">
        <v>2473</v>
      </c>
      <c r="B11" s="21">
        <v>44380</v>
      </c>
      <c r="C11" s="6">
        <v>-14</v>
      </c>
      <c r="D11" s="6"/>
      <c r="E11" s="6"/>
      <c r="F11" s="6" t="s">
        <v>13</v>
      </c>
      <c r="I11" s="6" t="s">
        <v>2474</v>
      </c>
      <c r="J11" s="6" t="s">
        <v>273</v>
      </c>
      <c r="K11" s="6" t="str">
        <f>"7506593905030312"</f>
        <v>7506593905030312</v>
      </c>
      <c r="N11" s="6" t="s">
        <v>2475</v>
      </c>
    </row>
    <row r="12" spans="1:15" x14ac:dyDescent="0.25">
      <c r="A12" s="6" t="s">
        <v>2473</v>
      </c>
      <c r="B12" s="21">
        <v>44381</v>
      </c>
      <c r="C12" s="6">
        <v>-5.0999999999999996</v>
      </c>
      <c r="D12" s="6"/>
      <c r="E12" s="6"/>
      <c r="F12" s="6" t="s">
        <v>13</v>
      </c>
      <c r="I12" s="6" t="s">
        <v>2216</v>
      </c>
      <c r="J12" s="6" t="s">
        <v>57</v>
      </c>
      <c r="K12" s="6" t="str">
        <f>"7506593905030312"</f>
        <v>7506593905030312</v>
      </c>
      <c r="N12" s="6" t="s">
        <v>2476</v>
      </c>
    </row>
    <row r="13" spans="1:15" x14ac:dyDescent="0.25">
      <c r="A13" s="6" t="s">
        <v>2473</v>
      </c>
      <c r="B13" s="21">
        <v>44381</v>
      </c>
      <c r="C13" s="6">
        <v>-22.6</v>
      </c>
      <c r="D13" s="6"/>
      <c r="E13" s="6"/>
      <c r="F13" s="6" t="s">
        <v>13</v>
      </c>
      <c r="I13" s="6" t="s">
        <v>2477</v>
      </c>
      <c r="J13" s="6" t="s">
        <v>273</v>
      </c>
      <c r="K13" s="6" t="str">
        <f>"7506593905030312"</f>
        <v>7506593905030312</v>
      </c>
      <c r="N13" s="6" t="s">
        <v>2478</v>
      </c>
    </row>
    <row r="14" spans="1:15" x14ac:dyDescent="0.25">
      <c r="A14" s="6" t="s">
        <v>2473</v>
      </c>
      <c r="B14" s="21">
        <v>44381</v>
      </c>
      <c r="C14" s="6">
        <v>-11</v>
      </c>
      <c r="D14" s="6"/>
      <c r="E14" s="6"/>
      <c r="F14" s="6" t="s">
        <v>13</v>
      </c>
      <c r="I14" s="6" t="s">
        <v>2479</v>
      </c>
      <c r="J14" s="6" t="s">
        <v>273</v>
      </c>
      <c r="K14" s="6" t="str">
        <f>"7506593905030312"</f>
        <v>7506593905030312</v>
      </c>
      <c r="N14" s="6" t="s">
        <v>2480</v>
      </c>
    </row>
    <row r="15" spans="1:15" x14ac:dyDescent="0.25">
      <c r="A15" s="6" t="s">
        <v>2473</v>
      </c>
      <c r="B15" s="21">
        <v>44382</v>
      </c>
      <c r="C15" s="6" t="s">
        <v>782</v>
      </c>
      <c r="D15" s="6">
        <v>-1176.81</v>
      </c>
      <c r="E15" s="6"/>
      <c r="F15" s="6" t="s">
        <v>235</v>
      </c>
      <c r="G15" s="6" t="s">
        <v>775</v>
      </c>
      <c r="H15" s="6" t="s">
        <v>776</v>
      </c>
      <c r="L15" s="6">
        <v>26982324187</v>
      </c>
      <c r="N15" s="6" t="s">
        <v>2481</v>
      </c>
    </row>
    <row r="16" spans="1:15" x14ac:dyDescent="0.25">
      <c r="A16" s="6" t="s">
        <v>2473</v>
      </c>
      <c r="B16" s="21">
        <v>44382</v>
      </c>
      <c r="C16" s="6">
        <v>-5.8</v>
      </c>
      <c r="D16" s="6"/>
      <c r="E16" s="6"/>
      <c r="F16" s="6" t="s">
        <v>13</v>
      </c>
      <c r="I16" s="6" t="s">
        <v>886</v>
      </c>
      <c r="J16" s="6" t="s">
        <v>15</v>
      </c>
      <c r="K16" s="6" t="str">
        <f t="shared" ref="K16:K30" si="0">"7506593905030312"</f>
        <v>7506593905030312</v>
      </c>
      <c r="N16" s="6" t="s">
        <v>2482</v>
      </c>
    </row>
    <row r="17" spans="1:14" x14ac:dyDescent="0.25">
      <c r="A17" s="6" t="s">
        <v>2473</v>
      </c>
      <c r="B17" s="21">
        <v>44382</v>
      </c>
      <c r="C17" s="6">
        <v>-119.6</v>
      </c>
      <c r="D17" s="6"/>
      <c r="E17" s="6"/>
      <c r="F17" s="6" t="s">
        <v>13</v>
      </c>
      <c r="I17" s="6" t="s">
        <v>888</v>
      </c>
      <c r="J17" s="6" t="s">
        <v>15</v>
      </c>
      <c r="K17" s="6" t="str">
        <f t="shared" si="0"/>
        <v>7506593905030312</v>
      </c>
      <c r="N17" s="6" t="s">
        <v>2483</v>
      </c>
    </row>
    <row r="18" spans="1:14" x14ac:dyDescent="0.25">
      <c r="A18" s="6" t="s">
        <v>2473</v>
      </c>
      <c r="B18" s="21">
        <v>44382</v>
      </c>
      <c r="C18" s="6">
        <v>-7.5</v>
      </c>
      <c r="D18" s="6"/>
      <c r="E18" s="6"/>
      <c r="F18" s="6" t="s">
        <v>22</v>
      </c>
      <c r="I18" s="6" t="s">
        <v>891</v>
      </c>
      <c r="J18" s="6" t="s">
        <v>15</v>
      </c>
      <c r="K18" s="6" t="str">
        <f t="shared" si="0"/>
        <v>7506593905030312</v>
      </c>
      <c r="N18" s="6" t="s">
        <v>2484</v>
      </c>
    </row>
    <row r="19" spans="1:14" x14ac:dyDescent="0.25">
      <c r="A19" s="6" t="s">
        <v>2473</v>
      </c>
      <c r="B19" s="21">
        <v>44384</v>
      </c>
      <c r="C19" s="6">
        <v>-9.6</v>
      </c>
      <c r="D19" s="6"/>
      <c r="E19" s="6"/>
      <c r="F19" s="6" t="s">
        <v>13</v>
      </c>
      <c r="I19" s="6" t="s">
        <v>2485</v>
      </c>
      <c r="J19" s="6" t="s">
        <v>2486</v>
      </c>
      <c r="K19" s="6" t="str">
        <f t="shared" si="0"/>
        <v>7506593905030312</v>
      </c>
      <c r="N19" s="6" t="s">
        <v>2487</v>
      </c>
    </row>
    <row r="20" spans="1:14" x14ac:dyDescent="0.25">
      <c r="A20" s="6" t="s">
        <v>2473</v>
      </c>
      <c r="B20" s="21">
        <v>44384</v>
      </c>
      <c r="C20" s="6">
        <v>-42.05</v>
      </c>
      <c r="D20" s="6"/>
      <c r="E20" s="6"/>
      <c r="F20" s="6" t="s">
        <v>13</v>
      </c>
      <c r="I20" s="6" t="s">
        <v>232</v>
      </c>
      <c r="J20" s="6" t="s">
        <v>233</v>
      </c>
      <c r="K20" s="6" t="str">
        <f t="shared" si="0"/>
        <v>7506593905030312</v>
      </c>
      <c r="N20" s="6" t="s">
        <v>2488</v>
      </c>
    </row>
    <row r="21" spans="1:14" x14ac:dyDescent="0.25">
      <c r="A21" s="6" t="s">
        <v>2473</v>
      </c>
      <c r="B21" s="21">
        <v>44384</v>
      </c>
      <c r="C21" s="6">
        <v>-10.75</v>
      </c>
      <c r="D21" s="6"/>
      <c r="E21" s="6"/>
      <c r="F21" s="6" t="s">
        <v>22</v>
      </c>
      <c r="I21" s="6" t="s">
        <v>2489</v>
      </c>
      <c r="J21" s="6" t="s">
        <v>233</v>
      </c>
      <c r="K21" s="6" t="str">
        <f t="shared" si="0"/>
        <v>7506593905030312</v>
      </c>
      <c r="N21" s="6" t="s">
        <v>2490</v>
      </c>
    </row>
    <row r="22" spans="1:14" x14ac:dyDescent="0.25">
      <c r="A22" s="6" t="s">
        <v>2473</v>
      </c>
      <c r="B22" s="21">
        <v>44385</v>
      </c>
      <c r="C22" s="6">
        <v>-49.85</v>
      </c>
      <c r="D22" s="6"/>
      <c r="E22" s="6"/>
      <c r="F22" s="6" t="s">
        <v>13</v>
      </c>
      <c r="I22" s="6" t="s">
        <v>119</v>
      </c>
      <c r="J22" s="6" t="s">
        <v>120</v>
      </c>
      <c r="K22" s="6" t="str">
        <f t="shared" si="0"/>
        <v>7506593905030312</v>
      </c>
      <c r="N22" s="6" t="s">
        <v>2491</v>
      </c>
    </row>
    <row r="23" spans="1:14" x14ac:dyDescent="0.25">
      <c r="A23" s="6" t="s">
        <v>2473</v>
      </c>
      <c r="B23" s="21">
        <v>44385</v>
      </c>
      <c r="C23" s="6">
        <v>-3</v>
      </c>
      <c r="D23" s="6"/>
      <c r="E23" s="6"/>
      <c r="F23" s="6" t="s">
        <v>22</v>
      </c>
      <c r="I23" s="6" t="s">
        <v>2492</v>
      </c>
      <c r="J23" s="6" t="s">
        <v>161</v>
      </c>
      <c r="K23" s="6" t="str">
        <f t="shared" si="0"/>
        <v>7506593905030312</v>
      </c>
      <c r="N23" s="6" t="s">
        <v>2493</v>
      </c>
    </row>
    <row r="24" spans="1:14" x14ac:dyDescent="0.25">
      <c r="A24" s="6" t="s">
        <v>2473</v>
      </c>
      <c r="B24" s="21">
        <v>44385</v>
      </c>
      <c r="C24" s="6">
        <v>-20.100000000000001</v>
      </c>
      <c r="D24" s="6"/>
      <c r="E24" s="6"/>
      <c r="F24" s="6" t="s">
        <v>22</v>
      </c>
      <c r="I24" s="6" t="s">
        <v>2494</v>
      </c>
      <c r="J24" s="6" t="s">
        <v>661</v>
      </c>
      <c r="K24" s="6" t="str">
        <f t="shared" si="0"/>
        <v>7506593905030312</v>
      </c>
      <c r="N24" s="6" t="s">
        <v>2495</v>
      </c>
    </row>
    <row r="25" spans="1:14" x14ac:dyDescent="0.25">
      <c r="A25" s="6" t="s">
        <v>2473</v>
      </c>
      <c r="B25" s="21">
        <v>44385</v>
      </c>
      <c r="C25" s="6">
        <v>-5.4</v>
      </c>
      <c r="D25" s="6"/>
      <c r="E25" s="6"/>
      <c r="F25" s="6" t="s">
        <v>22</v>
      </c>
      <c r="I25" s="6" t="s">
        <v>784</v>
      </c>
      <c r="J25" s="6" t="s">
        <v>144</v>
      </c>
      <c r="K25" s="6" t="str">
        <f t="shared" si="0"/>
        <v>7506593905030312</v>
      </c>
      <c r="N25" s="6" t="s">
        <v>2496</v>
      </c>
    </row>
    <row r="26" spans="1:14" x14ac:dyDescent="0.25">
      <c r="A26" s="6" t="s">
        <v>2473</v>
      </c>
      <c r="B26" s="21">
        <v>44387</v>
      </c>
      <c r="C26" s="6">
        <v>-32</v>
      </c>
      <c r="D26" s="6"/>
      <c r="E26" s="6"/>
      <c r="F26" s="6" t="s">
        <v>13</v>
      </c>
      <c r="I26" s="6" t="s">
        <v>2497</v>
      </c>
      <c r="J26" s="6" t="s">
        <v>2498</v>
      </c>
      <c r="K26" s="6" t="str">
        <f t="shared" si="0"/>
        <v>7506593905030312</v>
      </c>
      <c r="N26" s="6" t="s">
        <v>2499</v>
      </c>
    </row>
    <row r="27" spans="1:14" x14ac:dyDescent="0.25">
      <c r="A27" s="6" t="s">
        <v>2473</v>
      </c>
      <c r="B27" s="21">
        <v>44388</v>
      </c>
      <c r="C27" s="6">
        <v>-5.0999999999999996</v>
      </c>
      <c r="D27" s="6"/>
      <c r="E27" s="6"/>
      <c r="F27" s="6" t="s">
        <v>13</v>
      </c>
      <c r="I27" s="6" t="s">
        <v>2500</v>
      </c>
      <c r="J27" s="6" t="s">
        <v>57</v>
      </c>
      <c r="K27" s="6" t="str">
        <f t="shared" si="0"/>
        <v>7506593905030312</v>
      </c>
      <c r="N27" s="6" t="s">
        <v>2501</v>
      </c>
    </row>
    <row r="28" spans="1:14" x14ac:dyDescent="0.25">
      <c r="A28" s="6" t="s">
        <v>2473</v>
      </c>
      <c r="B28" s="21">
        <v>44386</v>
      </c>
      <c r="C28" s="6">
        <v>-51</v>
      </c>
      <c r="D28" s="6"/>
      <c r="E28" s="6"/>
      <c r="F28" s="6" t="s">
        <v>22</v>
      </c>
      <c r="I28" s="6" t="s">
        <v>2502</v>
      </c>
      <c r="J28" s="6" t="s">
        <v>2503</v>
      </c>
      <c r="K28" s="6" t="str">
        <f t="shared" si="0"/>
        <v>7506593905030312</v>
      </c>
      <c r="N28" s="6" t="s">
        <v>2504</v>
      </c>
    </row>
    <row r="29" spans="1:14" x14ac:dyDescent="0.25">
      <c r="A29" s="6" t="s">
        <v>2473</v>
      </c>
      <c r="B29" s="21">
        <v>44389</v>
      </c>
      <c r="C29" s="6">
        <v>-86.81</v>
      </c>
      <c r="D29" s="6"/>
      <c r="E29" s="6"/>
      <c r="F29" s="6" t="s">
        <v>13</v>
      </c>
      <c r="I29" s="6" t="s">
        <v>2137</v>
      </c>
      <c r="J29" s="6" t="s">
        <v>57</v>
      </c>
      <c r="K29" s="6" t="str">
        <f t="shared" si="0"/>
        <v>7506593905030312</v>
      </c>
      <c r="N29" s="6" t="s">
        <v>2505</v>
      </c>
    </row>
    <row r="30" spans="1:14" x14ac:dyDescent="0.25">
      <c r="A30" s="6" t="s">
        <v>2473</v>
      </c>
      <c r="B30" s="21">
        <v>44389</v>
      </c>
      <c r="C30" s="6">
        <v>-2.2999999999999998</v>
      </c>
      <c r="D30" s="6"/>
      <c r="E30" s="6"/>
      <c r="F30" s="6" t="s">
        <v>13</v>
      </c>
      <c r="I30" s="6" t="s">
        <v>2506</v>
      </c>
      <c r="J30" s="6" t="s">
        <v>2507</v>
      </c>
      <c r="K30" s="6" t="str">
        <f t="shared" si="0"/>
        <v>7506593905030312</v>
      </c>
      <c r="N30" s="6" t="s">
        <v>2508</v>
      </c>
    </row>
    <row r="31" spans="1:14" x14ac:dyDescent="0.25">
      <c r="A31" s="6" t="s">
        <v>2473</v>
      </c>
      <c r="B31" s="21">
        <v>44389</v>
      </c>
      <c r="C31" s="6">
        <v>-40.659999999999997</v>
      </c>
      <c r="D31" s="6"/>
      <c r="E31" s="6"/>
      <c r="F31" s="6" t="s">
        <v>29</v>
      </c>
      <c r="G31" s="6" t="s">
        <v>349</v>
      </c>
      <c r="H31" s="6" t="s">
        <v>350</v>
      </c>
      <c r="L31" s="6">
        <v>621202186854</v>
      </c>
      <c r="N31" s="6" t="s">
        <v>2509</v>
      </c>
    </row>
    <row r="32" spans="1:14" x14ac:dyDescent="0.25">
      <c r="A32" s="6" t="s">
        <v>2473</v>
      </c>
      <c r="B32" s="21">
        <v>44389</v>
      </c>
      <c r="C32" s="6">
        <v>-37.5</v>
      </c>
      <c r="D32" s="6"/>
      <c r="E32" s="6"/>
      <c r="F32" s="6" t="s">
        <v>29</v>
      </c>
      <c r="G32" s="6" t="s">
        <v>136</v>
      </c>
      <c r="H32" s="6" t="s">
        <v>137</v>
      </c>
      <c r="L32" s="6">
        <v>941039618766</v>
      </c>
      <c r="N32" s="6" t="s">
        <v>2510</v>
      </c>
    </row>
    <row r="33" spans="1:14" x14ac:dyDescent="0.25">
      <c r="A33" s="6" t="s">
        <v>2473</v>
      </c>
      <c r="B33" s="21">
        <v>44390</v>
      </c>
      <c r="C33" s="6">
        <v>-105.12</v>
      </c>
      <c r="D33" s="6"/>
      <c r="E33" s="6"/>
      <c r="F33" s="6" t="s">
        <v>13</v>
      </c>
      <c r="I33" s="6" t="s">
        <v>2511</v>
      </c>
      <c r="J33" s="6" t="s">
        <v>2512</v>
      </c>
      <c r="K33" s="6" t="str">
        <f t="shared" ref="K33:K39" si="1">"7506593905030312"</f>
        <v>7506593905030312</v>
      </c>
      <c r="N33" s="6" t="s">
        <v>2513</v>
      </c>
    </row>
    <row r="34" spans="1:14" x14ac:dyDescent="0.25">
      <c r="A34" s="6" t="s">
        <v>2473</v>
      </c>
      <c r="B34" s="21">
        <v>44390</v>
      </c>
      <c r="C34" s="6">
        <v>-3.99</v>
      </c>
      <c r="D34" s="6"/>
      <c r="E34" s="6"/>
      <c r="F34" s="6" t="s">
        <v>22</v>
      </c>
      <c r="I34" s="6" t="s">
        <v>380</v>
      </c>
      <c r="J34" s="6" t="s">
        <v>381</v>
      </c>
      <c r="K34" s="6" t="str">
        <f t="shared" si="1"/>
        <v>7506593905030312</v>
      </c>
      <c r="N34" s="6" t="s">
        <v>2514</v>
      </c>
    </row>
    <row r="35" spans="1:14" x14ac:dyDescent="0.25">
      <c r="A35" s="6" t="s">
        <v>2515</v>
      </c>
      <c r="B35" s="21">
        <v>44392</v>
      </c>
      <c r="C35" s="6">
        <v>-5.39</v>
      </c>
      <c r="D35" s="6"/>
      <c r="E35" s="6"/>
      <c r="F35" s="6" t="s">
        <v>13</v>
      </c>
      <c r="I35" s="6" t="s">
        <v>2212</v>
      </c>
      <c r="J35" s="6" t="s">
        <v>57</v>
      </c>
      <c r="K35" s="6" t="str">
        <f t="shared" si="1"/>
        <v>7506593905030312</v>
      </c>
      <c r="N35" s="6" t="s">
        <v>2516</v>
      </c>
    </row>
    <row r="36" spans="1:14" x14ac:dyDescent="0.25">
      <c r="A36" s="6" t="s">
        <v>2515</v>
      </c>
      <c r="B36" s="21">
        <v>44393</v>
      </c>
      <c r="C36" s="6">
        <v>-2.8</v>
      </c>
      <c r="D36" s="6"/>
      <c r="E36" s="6"/>
      <c r="F36" s="6" t="s">
        <v>13</v>
      </c>
      <c r="I36" s="6" t="s">
        <v>2517</v>
      </c>
      <c r="J36" s="6" t="s">
        <v>2518</v>
      </c>
      <c r="K36" s="6" t="str">
        <f t="shared" si="1"/>
        <v>7506593905030312</v>
      </c>
      <c r="N36" s="6" t="s">
        <v>2519</v>
      </c>
    </row>
    <row r="37" spans="1:14" x14ac:dyDescent="0.25">
      <c r="A37" s="6" t="s">
        <v>2515</v>
      </c>
      <c r="B37" s="21">
        <v>44393</v>
      </c>
      <c r="C37" s="6">
        <v>-2.8</v>
      </c>
      <c r="D37" s="6"/>
      <c r="E37" s="6"/>
      <c r="F37" s="6" t="s">
        <v>13</v>
      </c>
      <c r="I37" s="6" t="s">
        <v>2517</v>
      </c>
      <c r="J37" s="6" t="s">
        <v>2518</v>
      </c>
      <c r="K37" s="6" t="str">
        <f t="shared" si="1"/>
        <v>7506593905030312</v>
      </c>
      <c r="N37" s="6" t="s">
        <v>2520</v>
      </c>
    </row>
    <row r="38" spans="1:14" x14ac:dyDescent="0.25">
      <c r="A38" s="6" t="s">
        <v>2515</v>
      </c>
      <c r="B38" s="21">
        <v>44393</v>
      </c>
      <c r="C38" s="6">
        <v>-3</v>
      </c>
      <c r="D38" s="6"/>
      <c r="E38" s="6"/>
      <c r="F38" s="6" t="s">
        <v>13</v>
      </c>
      <c r="I38" s="6" t="s">
        <v>2517</v>
      </c>
      <c r="J38" s="6" t="s">
        <v>2518</v>
      </c>
      <c r="K38" s="6" t="str">
        <f t="shared" si="1"/>
        <v>7506593905030312</v>
      </c>
      <c r="N38" s="6" t="s">
        <v>2521</v>
      </c>
    </row>
    <row r="39" spans="1:14" x14ac:dyDescent="0.25">
      <c r="A39" s="6" t="s">
        <v>2515</v>
      </c>
      <c r="B39" s="21">
        <v>44393</v>
      </c>
      <c r="C39" s="6">
        <v>-2</v>
      </c>
      <c r="D39" s="6"/>
      <c r="E39" s="6"/>
      <c r="F39" s="6" t="s">
        <v>13</v>
      </c>
      <c r="I39" s="6" t="s">
        <v>2517</v>
      </c>
      <c r="J39" s="6" t="s">
        <v>2518</v>
      </c>
      <c r="K39" s="6" t="str">
        <f t="shared" si="1"/>
        <v>7506593905030312</v>
      </c>
      <c r="N39" s="6" t="s">
        <v>2522</v>
      </c>
    </row>
    <row r="40" spans="1:14" x14ac:dyDescent="0.25">
      <c r="A40" s="6" t="s">
        <v>2515</v>
      </c>
      <c r="B40" s="21">
        <v>44396</v>
      </c>
      <c r="C40" s="6">
        <v>-180</v>
      </c>
      <c r="D40" s="6"/>
      <c r="E40" s="6"/>
      <c r="F40" s="6" t="s">
        <v>98</v>
      </c>
      <c r="G40" s="6" t="s">
        <v>99</v>
      </c>
      <c r="H40" s="6" t="s">
        <v>100</v>
      </c>
      <c r="L40" s="6" t="s">
        <v>2523</v>
      </c>
      <c r="N40" s="6" t="s">
        <v>1063</v>
      </c>
    </row>
    <row r="41" spans="1:14" x14ac:dyDescent="0.25">
      <c r="A41" s="6" t="s">
        <v>2515</v>
      </c>
      <c r="B41" s="21">
        <v>44395</v>
      </c>
      <c r="C41" s="6"/>
      <c r="D41" s="6">
        <v>-355.5</v>
      </c>
      <c r="E41" s="6"/>
      <c r="F41" s="6" t="s">
        <v>22</v>
      </c>
      <c r="I41" s="6" t="s">
        <v>2524</v>
      </c>
      <c r="J41" s="6" t="s">
        <v>2525</v>
      </c>
      <c r="K41" s="6" t="str">
        <f t="shared" ref="K41:K48" si="2">"7506593905030312"</f>
        <v>7506593905030312</v>
      </c>
      <c r="N41" s="6" t="s">
        <v>2526</v>
      </c>
    </row>
    <row r="42" spans="1:14" x14ac:dyDescent="0.25">
      <c r="A42" s="6" t="s">
        <v>2515</v>
      </c>
      <c r="B42" s="21">
        <v>44394</v>
      </c>
      <c r="C42" s="6"/>
      <c r="D42" s="6">
        <v>-4.4000000000000004</v>
      </c>
      <c r="E42" s="6"/>
      <c r="F42" s="6" t="s">
        <v>22</v>
      </c>
      <c r="I42" s="6" t="s">
        <v>2527</v>
      </c>
      <c r="J42" s="6" t="s">
        <v>2525</v>
      </c>
      <c r="K42" s="6" t="str">
        <f t="shared" si="2"/>
        <v>7506593905030312</v>
      </c>
      <c r="N42" s="6" t="s">
        <v>2528</v>
      </c>
    </row>
    <row r="43" spans="1:14" x14ac:dyDescent="0.25">
      <c r="A43" s="6" t="s">
        <v>2515</v>
      </c>
      <c r="B43" s="21">
        <v>44394</v>
      </c>
      <c r="C43" s="6"/>
      <c r="D43" s="6">
        <v>-9.5</v>
      </c>
      <c r="E43" s="6"/>
      <c r="F43" s="6" t="s">
        <v>22</v>
      </c>
      <c r="I43" s="6" t="s">
        <v>2529</v>
      </c>
      <c r="J43" s="6" t="s">
        <v>2525</v>
      </c>
      <c r="K43" s="6" t="str">
        <f t="shared" si="2"/>
        <v>7506593905030312</v>
      </c>
      <c r="N43" s="6" t="s">
        <v>2530</v>
      </c>
    </row>
    <row r="44" spans="1:14" x14ac:dyDescent="0.25">
      <c r="A44" s="6" t="s">
        <v>2515</v>
      </c>
      <c r="B44" s="21">
        <v>44393</v>
      </c>
      <c r="C44" s="6"/>
      <c r="D44" s="6">
        <v>-8</v>
      </c>
      <c r="E44" s="6"/>
      <c r="F44" s="6" t="s">
        <v>22</v>
      </c>
      <c r="I44" s="6" t="s">
        <v>2529</v>
      </c>
      <c r="J44" s="6" t="s">
        <v>2525</v>
      </c>
      <c r="K44" s="6" t="str">
        <f t="shared" si="2"/>
        <v>7506593905030312</v>
      </c>
      <c r="N44" s="6" t="s">
        <v>2531</v>
      </c>
    </row>
    <row r="45" spans="1:14" x14ac:dyDescent="0.25">
      <c r="A45" s="6" t="s">
        <v>2515</v>
      </c>
      <c r="B45" s="21">
        <v>44393</v>
      </c>
      <c r="C45" s="6"/>
      <c r="D45" s="6">
        <v>-22.4</v>
      </c>
      <c r="E45" s="6"/>
      <c r="F45" s="6" t="s">
        <v>22</v>
      </c>
      <c r="I45" s="6" t="s">
        <v>2532</v>
      </c>
      <c r="J45" s="6" t="s">
        <v>2533</v>
      </c>
      <c r="K45" s="6" t="str">
        <f t="shared" si="2"/>
        <v>7506593905030312</v>
      </c>
      <c r="N45" s="6" t="s">
        <v>2534</v>
      </c>
    </row>
    <row r="46" spans="1:14" x14ac:dyDescent="0.25">
      <c r="A46" s="6" t="s">
        <v>2515</v>
      </c>
      <c r="B46" s="21">
        <v>44395</v>
      </c>
      <c r="C46" s="6"/>
      <c r="D46" s="6">
        <v>-47</v>
      </c>
      <c r="E46" s="6"/>
      <c r="F46" s="6" t="s">
        <v>22</v>
      </c>
      <c r="I46" s="6" t="s">
        <v>2535</v>
      </c>
      <c r="J46" s="6" t="s">
        <v>2525</v>
      </c>
      <c r="K46" s="6" t="str">
        <f t="shared" si="2"/>
        <v>7506593905030312</v>
      </c>
      <c r="N46" s="6" t="s">
        <v>2536</v>
      </c>
    </row>
    <row r="47" spans="1:14" x14ac:dyDescent="0.25">
      <c r="A47" s="6" t="s">
        <v>2515</v>
      </c>
      <c r="B47" s="21">
        <v>44395</v>
      </c>
      <c r="C47" s="6"/>
      <c r="D47" s="6">
        <v>-4.4000000000000004</v>
      </c>
      <c r="E47" s="6"/>
      <c r="F47" s="6" t="s">
        <v>22</v>
      </c>
      <c r="I47" s="6" t="s">
        <v>2527</v>
      </c>
      <c r="J47" s="6" t="s">
        <v>2525</v>
      </c>
      <c r="K47" s="6" t="str">
        <f t="shared" si="2"/>
        <v>7506593905030312</v>
      </c>
      <c r="N47" s="6" t="s">
        <v>2537</v>
      </c>
    </row>
    <row r="48" spans="1:14" x14ac:dyDescent="0.25">
      <c r="A48" s="6" t="s">
        <v>2515</v>
      </c>
      <c r="B48" s="21">
        <v>44395</v>
      </c>
      <c r="C48" s="6"/>
      <c r="D48" s="6">
        <v>-5.4</v>
      </c>
      <c r="E48" s="6"/>
      <c r="F48" s="6" t="s">
        <v>22</v>
      </c>
      <c r="I48" s="6" t="s">
        <v>2527</v>
      </c>
      <c r="J48" s="6" t="s">
        <v>2525</v>
      </c>
      <c r="K48" s="6" t="str">
        <f t="shared" si="2"/>
        <v>7506593905030312</v>
      </c>
      <c r="N48" s="6" t="s">
        <v>2538</v>
      </c>
    </row>
    <row r="49" spans="1:14" x14ac:dyDescent="0.25">
      <c r="A49" s="6" t="s">
        <v>2515</v>
      </c>
      <c r="B49" s="21">
        <v>44397</v>
      </c>
      <c r="C49" s="6">
        <v>-8.68</v>
      </c>
      <c r="D49" s="6"/>
      <c r="E49" s="6"/>
      <c r="F49" s="6" t="s">
        <v>29</v>
      </c>
      <c r="G49" s="6" t="s">
        <v>2539</v>
      </c>
      <c r="H49" s="6" t="s">
        <v>2540</v>
      </c>
      <c r="L49" s="6">
        <v>221431076301</v>
      </c>
      <c r="N49" s="6" t="s">
        <v>2541</v>
      </c>
    </row>
    <row r="50" spans="1:14" x14ac:dyDescent="0.25">
      <c r="A50" s="6" t="s">
        <v>2515</v>
      </c>
      <c r="B50" s="21">
        <v>44397</v>
      </c>
      <c r="C50" s="6">
        <v>1419.97</v>
      </c>
      <c r="D50" s="6"/>
      <c r="E50" s="6"/>
      <c r="F50" s="6" t="s">
        <v>17</v>
      </c>
      <c r="G50" s="6" t="s">
        <v>127</v>
      </c>
      <c r="H50" s="6" t="s">
        <v>128</v>
      </c>
      <c r="L50" s="6" t="s">
        <v>2542</v>
      </c>
      <c r="M50" s="6" t="s">
        <v>2543</v>
      </c>
      <c r="N50" s="6" t="s">
        <v>2544</v>
      </c>
    </row>
    <row r="51" spans="1:14" x14ac:dyDescent="0.25">
      <c r="A51" s="6" t="s">
        <v>2515</v>
      </c>
      <c r="B51" s="21">
        <v>44397</v>
      </c>
      <c r="C51" s="6">
        <v>-2.39</v>
      </c>
      <c r="D51" s="6"/>
      <c r="E51" s="6"/>
      <c r="F51" s="6" t="s">
        <v>13</v>
      </c>
      <c r="I51" s="6" t="s">
        <v>260</v>
      </c>
      <c r="J51" s="6" t="s">
        <v>57</v>
      </c>
      <c r="K51" s="6" t="str">
        <f>"7506593905030312"</f>
        <v>7506593905030312</v>
      </c>
      <c r="N51" s="6" t="s">
        <v>2545</v>
      </c>
    </row>
    <row r="52" spans="1:14" x14ac:dyDescent="0.25">
      <c r="A52" s="6" t="s">
        <v>2515</v>
      </c>
      <c r="B52" s="21">
        <v>44397</v>
      </c>
      <c r="C52" s="6">
        <v>-75.41</v>
      </c>
      <c r="D52" s="6"/>
      <c r="E52" s="6"/>
      <c r="F52" s="6" t="s">
        <v>13</v>
      </c>
      <c r="I52" s="6" t="s">
        <v>2546</v>
      </c>
      <c r="J52" s="6" t="s">
        <v>90</v>
      </c>
      <c r="K52" s="6" t="str">
        <f>"7506593905030312"</f>
        <v>7506593905030312</v>
      </c>
      <c r="N52" s="6" t="s">
        <v>2547</v>
      </c>
    </row>
    <row r="53" spans="1:14" x14ac:dyDescent="0.25">
      <c r="A53" s="6" t="s">
        <v>2515</v>
      </c>
      <c r="B53" s="21">
        <v>44397</v>
      </c>
      <c r="C53" s="6">
        <v>-18</v>
      </c>
      <c r="D53" s="6"/>
      <c r="E53" s="6"/>
      <c r="F53" s="6" t="s">
        <v>13</v>
      </c>
      <c r="I53" s="6" t="s">
        <v>1703</v>
      </c>
      <c r="J53" s="6" t="s">
        <v>280</v>
      </c>
      <c r="K53" s="6" t="str">
        <f>"7506593905030312"</f>
        <v>7506593905030312</v>
      </c>
      <c r="N53" s="6" t="s">
        <v>2548</v>
      </c>
    </row>
    <row r="54" spans="1:14" x14ac:dyDescent="0.25">
      <c r="A54" s="6" t="s">
        <v>2515</v>
      </c>
      <c r="B54" s="21">
        <v>44398</v>
      </c>
      <c r="C54" s="6">
        <v>-2.7</v>
      </c>
      <c r="D54" s="6"/>
      <c r="E54" s="6"/>
      <c r="F54" s="6" t="s">
        <v>13</v>
      </c>
      <c r="I54" s="6" t="s">
        <v>310</v>
      </c>
      <c r="J54" s="6" t="s">
        <v>2168</v>
      </c>
      <c r="K54" s="6" t="str">
        <f>"7506593905030312"</f>
        <v>7506593905030312</v>
      </c>
      <c r="N54" s="6" t="s">
        <v>2549</v>
      </c>
    </row>
    <row r="55" spans="1:14" x14ac:dyDescent="0.25">
      <c r="A55" s="6" t="s">
        <v>2515</v>
      </c>
      <c r="B55" s="21">
        <v>44403</v>
      </c>
      <c r="C55" s="6">
        <v>-32.5</v>
      </c>
      <c r="D55" s="6"/>
      <c r="E55" s="6"/>
      <c r="F55" s="6" t="s">
        <v>29</v>
      </c>
      <c r="G55" s="6" t="s">
        <v>104</v>
      </c>
      <c r="H55" s="6" t="s">
        <v>105</v>
      </c>
      <c r="L55" s="6">
        <v>465102828318</v>
      </c>
      <c r="N55" s="6" t="s">
        <v>2550</v>
      </c>
    </row>
    <row r="56" spans="1:14" x14ac:dyDescent="0.25">
      <c r="A56" s="6" t="s">
        <v>2515</v>
      </c>
      <c r="B56" s="21">
        <v>44403</v>
      </c>
      <c r="C56" s="6">
        <v>-54</v>
      </c>
      <c r="D56" s="6"/>
      <c r="E56" s="6"/>
      <c r="F56" s="6" t="s">
        <v>29</v>
      </c>
      <c r="G56" s="6" t="s">
        <v>556</v>
      </c>
      <c r="H56" s="6" t="s">
        <v>557</v>
      </c>
      <c r="L56" s="6" t="s">
        <v>2551</v>
      </c>
      <c r="N56" s="6" t="s">
        <v>2552</v>
      </c>
    </row>
    <row r="57" spans="1:14" x14ac:dyDescent="0.25">
      <c r="A57" s="6" t="s">
        <v>2553</v>
      </c>
      <c r="B57" s="21">
        <v>44404</v>
      </c>
      <c r="C57" s="6">
        <v>-100.98</v>
      </c>
      <c r="D57" s="6"/>
      <c r="E57" s="6"/>
      <c r="F57" s="6" t="s">
        <v>98</v>
      </c>
      <c r="G57" s="6" t="s">
        <v>147</v>
      </c>
      <c r="H57" s="6" t="s">
        <v>54</v>
      </c>
      <c r="L57" s="6">
        <v>7.1422122330071404E+21</v>
      </c>
      <c r="N57" s="6" t="s">
        <v>148</v>
      </c>
    </row>
    <row r="58" spans="1:14" x14ac:dyDescent="0.25">
      <c r="A58" s="6" t="s">
        <v>2553</v>
      </c>
      <c r="B58" s="21">
        <v>44404</v>
      </c>
      <c r="C58" s="6">
        <v>-190</v>
      </c>
      <c r="D58" s="6"/>
      <c r="E58" s="6"/>
      <c r="F58" s="6" t="s">
        <v>43</v>
      </c>
      <c r="I58" s="6" t="s">
        <v>57</v>
      </c>
      <c r="J58" s="6" t="s">
        <v>57</v>
      </c>
      <c r="K58" s="6" t="str">
        <f>"7506593905030404"</f>
        <v>7506593905030404</v>
      </c>
      <c r="N58" s="6" t="s">
        <v>2554</v>
      </c>
    </row>
    <row r="59" spans="1:14" x14ac:dyDescent="0.25">
      <c r="A59" s="6" t="s">
        <v>2553</v>
      </c>
      <c r="B59" s="21">
        <v>44404</v>
      </c>
      <c r="C59" s="6">
        <v>-0.5</v>
      </c>
      <c r="D59" s="6"/>
      <c r="E59" s="6"/>
      <c r="F59" s="6" t="s">
        <v>47</v>
      </c>
      <c r="N59" s="6" t="s">
        <v>48</v>
      </c>
    </row>
    <row r="60" spans="1:14" x14ac:dyDescent="0.25">
      <c r="A60" s="6" t="s">
        <v>2553</v>
      </c>
      <c r="B60" s="21">
        <v>44406</v>
      </c>
      <c r="C60" s="6">
        <v>-2.7</v>
      </c>
      <c r="D60" s="6"/>
      <c r="E60" s="6"/>
      <c r="F60" s="6" t="s">
        <v>13</v>
      </c>
      <c r="I60" s="6" t="s">
        <v>310</v>
      </c>
      <c r="J60" s="6" t="s">
        <v>2168</v>
      </c>
      <c r="K60" s="6" t="str">
        <f>"7506593905030404"</f>
        <v>7506593905030404</v>
      </c>
      <c r="N60" s="6" t="s">
        <v>2555</v>
      </c>
    </row>
    <row r="61" spans="1:14" x14ac:dyDescent="0.25">
      <c r="A61" s="6" t="s">
        <v>2553</v>
      </c>
      <c r="B61" s="21">
        <v>44407</v>
      </c>
      <c r="C61" s="6">
        <v>-11.4</v>
      </c>
      <c r="D61" s="6"/>
      <c r="E61" s="6"/>
      <c r="F61" s="6" t="s">
        <v>149</v>
      </c>
      <c r="L61" s="6" t="s">
        <v>2556</v>
      </c>
      <c r="M61" s="6" t="s">
        <v>151</v>
      </c>
      <c r="N61" s="6" t="s">
        <v>152</v>
      </c>
    </row>
    <row r="62" spans="1:14" x14ac:dyDescent="0.25">
      <c r="A62" s="6" t="s">
        <v>2553</v>
      </c>
      <c r="B62" s="21">
        <v>44406</v>
      </c>
      <c r="C62" s="6">
        <v>-1.7</v>
      </c>
      <c r="D62" s="6"/>
      <c r="E62" s="6"/>
      <c r="F62" s="6" t="s">
        <v>22</v>
      </c>
      <c r="I62" s="6" t="s">
        <v>784</v>
      </c>
      <c r="J62" s="6" t="s">
        <v>144</v>
      </c>
      <c r="K62" s="6" t="str">
        <f>"7506593905030404"</f>
        <v>7506593905030404</v>
      </c>
      <c r="N62" s="6" t="s">
        <v>2557</v>
      </c>
    </row>
    <row r="64" spans="1:14" x14ac:dyDescent="0.25">
      <c r="C64" s="34" t="str">
        <f>C4</f>
        <v>PRIVE</v>
      </c>
      <c r="D64" s="34" t="str">
        <f>D4</f>
        <v>EXTRA</v>
      </c>
      <c r="E64" s="34" t="s">
        <v>158</v>
      </c>
    </row>
    <row r="65" spans="3:6" x14ac:dyDescent="0.25">
      <c r="C65" s="37">
        <f>SUM(C5:C63)</f>
        <v>-289.52999999999997</v>
      </c>
      <c r="D65" s="37">
        <f>SUM(D5:D63)</f>
        <v>-1633.4100000000003</v>
      </c>
      <c r="E65" s="37">
        <f>SUM(E5:E63)</f>
        <v>0</v>
      </c>
    </row>
    <row r="66" spans="3:6" x14ac:dyDescent="0.25">
      <c r="C66" s="76">
        <f>SUM(C65:D65)</f>
        <v>-1922.9400000000003</v>
      </c>
      <c r="D66" s="77"/>
      <c r="F66" s="28"/>
    </row>
    <row r="67" spans="3:6" x14ac:dyDescent="0.25">
      <c r="E67" s="55"/>
    </row>
    <row r="68" spans="3:6" x14ac:dyDescent="0.25">
      <c r="F68" s="29"/>
    </row>
  </sheetData>
  <mergeCells count="1">
    <mergeCell ref="C66:D66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F0B50-225D-4B1C-AE3D-51C4C3F1612F}">
  <dimension ref="A4:N44"/>
  <sheetViews>
    <sheetView topLeftCell="A22" workbookViewId="0">
      <selection activeCell="E51" sqref="E51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2380</v>
      </c>
      <c r="B6" s="21">
        <v>44378</v>
      </c>
      <c r="C6" s="6">
        <v>378.08</v>
      </c>
      <c r="D6" s="6"/>
      <c r="E6" s="6"/>
      <c r="F6" s="6" t="s">
        <v>17</v>
      </c>
      <c r="G6" s="6" t="s">
        <v>355</v>
      </c>
      <c r="H6" s="6" t="s">
        <v>356</v>
      </c>
      <c r="L6" s="6" t="s">
        <v>2688</v>
      </c>
      <c r="N6" s="6" t="s">
        <v>2689</v>
      </c>
    </row>
    <row r="7" spans="1:14" x14ac:dyDescent="0.25">
      <c r="A7" s="6" t="s">
        <v>2380</v>
      </c>
      <c r="B7" s="21">
        <v>44379</v>
      </c>
      <c r="C7" s="6">
        <v>-126.05</v>
      </c>
      <c r="D7" s="6"/>
      <c r="E7" s="6"/>
      <c r="F7" s="6" t="s">
        <v>13</v>
      </c>
      <c r="I7" s="6" t="s">
        <v>2172</v>
      </c>
      <c r="J7" s="6" t="s">
        <v>227</v>
      </c>
      <c r="K7" s="6" t="str">
        <f>"7506593903010016"</f>
        <v>7506593903010016</v>
      </c>
      <c r="N7" s="6" t="s">
        <v>2690</v>
      </c>
    </row>
    <row r="8" spans="1:14" x14ac:dyDescent="0.25">
      <c r="A8" s="6" t="s">
        <v>2380</v>
      </c>
      <c r="B8" s="21">
        <v>44379</v>
      </c>
      <c r="C8" s="6">
        <v>-55.99</v>
      </c>
      <c r="D8" s="6"/>
      <c r="E8" s="6"/>
      <c r="F8" s="6" t="s">
        <v>13</v>
      </c>
      <c r="I8" s="6" t="s">
        <v>1334</v>
      </c>
      <c r="J8" s="6" t="s">
        <v>96</v>
      </c>
      <c r="K8" s="6" t="str">
        <f>"7506593903010016"</f>
        <v>7506593903010016</v>
      </c>
      <c r="N8" s="6" t="s">
        <v>2691</v>
      </c>
    </row>
    <row r="9" spans="1:14" x14ac:dyDescent="0.25">
      <c r="A9" s="6" t="s">
        <v>2380</v>
      </c>
      <c r="B9" s="21">
        <v>44379</v>
      </c>
      <c r="C9" s="6">
        <v>-25.13</v>
      </c>
      <c r="D9" s="6"/>
      <c r="E9" s="6"/>
      <c r="F9" s="6" t="s">
        <v>13</v>
      </c>
      <c r="I9" s="6" t="s">
        <v>2282</v>
      </c>
      <c r="J9" s="6" t="s">
        <v>2283</v>
      </c>
      <c r="K9" s="6" t="str">
        <f>"7506593903010016"</f>
        <v>7506593903010016</v>
      </c>
      <c r="N9" s="6" t="s">
        <v>2692</v>
      </c>
    </row>
    <row r="10" spans="1:14" x14ac:dyDescent="0.25">
      <c r="A10" s="6" t="s">
        <v>2473</v>
      </c>
      <c r="B10" s="21">
        <v>44385</v>
      </c>
      <c r="C10" s="6">
        <v>-37.5</v>
      </c>
      <c r="D10" s="6"/>
      <c r="E10" s="6"/>
      <c r="F10" s="6" t="s">
        <v>98</v>
      </c>
      <c r="G10" s="6" t="s">
        <v>136</v>
      </c>
      <c r="H10" s="6" t="s">
        <v>294</v>
      </c>
      <c r="L10" s="6" t="s">
        <v>2693</v>
      </c>
      <c r="N10" s="6" t="s">
        <v>296</v>
      </c>
    </row>
    <row r="11" spans="1:14" x14ac:dyDescent="0.25">
      <c r="A11" s="6" t="s">
        <v>2473</v>
      </c>
      <c r="B11" s="21">
        <v>44385</v>
      </c>
      <c r="C11" s="6">
        <v>-61.33</v>
      </c>
      <c r="D11" s="6"/>
      <c r="E11" s="6"/>
      <c r="F11" s="6" t="s">
        <v>13</v>
      </c>
      <c r="I11" s="6" t="s">
        <v>2150</v>
      </c>
      <c r="J11" s="6" t="s">
        <v>57</v>
      </c>
      <c r="K11" s="6" t="str">
        <f t="shared" ref="K11:K17" si="0">"7506593903010016"</f>
        <v>7506593903010016</v>
      </c>
      <c r="N11" s="6" t="s">
        <v>2694</v>
      </c>
    </row>
    <row r="12" spans="1:14" x14ac:dyDescent="0.25">
      <c r="A12" s="6" t="s">
        <v>2473</v>
      </c>
      <c r="B12" s="21">
        <v>44389</v>
      </c>
      <c r="C12" s="6">
        <v>-12</v>
      </c>
      <c r="D12" s="6"/>
      <c r="E12" s="6"/>
      <c r="F12" s="6" t="s">
        <v>13</v>
      </c>
      <c r="I12" s="6" t="s">
        <v>2695</v>
      </c>
      <c r="J12" s="6" t="s">
        <v>2283</v>
      </c>
      <c r="K12" s="6" t="str">
        <f t="shared" si="0"/>
        <v>7506593903010016</v>
      </c>
      <c r="N12" s="6" t="s">
        <v>2696</v>
      </c>
    </row>
    <row r="13" spans="1:14" x14ac:dyDescent="0.25">
      <c r="A13" s="6" t="s">
        <v>2473</v>
      </c>
      <c r="B13" s="21">
        <v>44389</v>
      </c>
      <c r="C13" s="6">
        <v>-2.59</v>
      </c>
      <c r="D13" s="6"/>
      <c r="E13" s="6"/>
      <c r="F13" s="6" t="s">
        <v>13</v>
      </c>
      <c r="I13" s="6" t="s">
        <v>1400</v>
      </c>
      <c r="J13" s="6" t="s">
        <v>96</v>
      </c>
      <c r="K13" s="6" t="str">
        <f t="shared" si="0"/>
        <v>7506593903010016</v>
      </c>
      <c r="N13" s="6" t="s">
        <v>2697</v>
      </c>
    </row>
    <row r="14" spans="1:14" x14ac:dyDescent="0.25">
      <c r="A14" s="6" t="s">
        <v>2473</v>
      </c>
      <c r="B14" s="21">
        <v>44391</v>
      </c>
      <c r="C14" s="6">
        <v>-53.64</v>
      </c>
      <c r="D14" s="6"/>
      <c r="E14" s="6"/>
      <c r="F14" s="6" t="s">
        <v>13</v>
      </c>
      <c r="I14" s="6" t="s">
        <v>2137</v>
      </c>
      <c r="J14" s="6" t="s">
        <v>57</v>
      </c>
      <c r="K14" s="6" t="str">
        <f t="shared" si="0"/>
        <v>7506593903010016</v>
      </c>
      <c r="N14" s="6" t="s">
        <v>2698</v>
      </c>
    </row>
    <row r="15" spans="1:14" x14ac:dyDescent="0.25">
      <c r="A15" s="6" t="s">
        <v>2473</v>
      </c>
      <c r="B15" s="21">
        <v>44391</v>
      </c>
      <c r="C15" s="6">
        <v>-49.85</v>
      </c>
      <c r="D15" s="6"/>
      <c r="E15" s="6"/>
      <c r="F15" s="6" t="s">
        <v>13</v>
      </c>
      <c r="I15" s="6" t="s">
        <v>2172</v>
      </c>
      <c r="J15" s="6" t="s">
        <v>227</v>
      </c>
      <c r="K15" s="6" t="str">
        <f t="shared" si="0"/>
        <v>7506593903010016</v>
      </c>
      <c r="N15" s="6" t="s">
        <v>2699</v>
      </c>
    </row>
    <row r="16" spans="1:14" x14ac:dyDescent="0.25">
      <c r="A16" s="6" t="s">
        <v>2473</v>
      </c>
      <c r="B16" s="21">
        <v>44391</v>
      </c>
      <c r="C16" s="6">
        <v>-19.88</v>
      </c>
      <c r="D16" s="6"/>
      <c r="E16" s="6"/>
      <c r="F16" s="6" t="s">
        <v>13</v>
      </c>
      <c r="I16" s="6" t="s">
        <v>260</v>
      </c>
      <c r="J16" s="6" t="s">
        <v>57</v>
      </c>
      <c r="K16" s="6" t="str">
        <f t="shared" si="0"/>
        <v>7506593903010016</v>
      </c>
      <c r="N16" s="6" t="s">
        <v>2700</v>
      </c>
    </row>
    <row r="17" spans="1:14" x14ac:dyDescent="0.25">
      <c r="A17" s="6" t="s">
        <v>2515</v>
      </c>
      <c r="B17" s="21">
        <v>44396</v>
      </c>
      <c r="C17" s="6">
        <v>-3.25</v>
      </c>
      <c r="D17" s="6"/>
      <c r="E17" s="6"/>
      <c r="F17" s="6" t="s">
        <v>13</v>
      </c>
      <c r="I17" s="6" t="s">
        <v>344</v>
      </c>
      <c r="J17" s="6" t="s">
        <v>345</v>
      </c>
      <c r="K17" s="6" t="str">
        <f t="shared" si="0"/>
        <v>7506593903010016</v>
      </c>
      <c r="N17" s="6" t="s">
        <v>2701</v>
      </c>
    </row>
    <row r="18" spans="1:14" x14ac:dyDescent="0.25">
      <c r="A18" s="6" t="s">
        <v>2515</v>
      </c>
      <c r="B18" s="21">
        <v>44397</v>
      </c>
      <c r="C18" s="6">
        <v>1077.8599999999999</v>
      </c>
      <c r="D18" s="6"/>
      <c r="E18" s="6"/>
      <c r="F18" s="6" t="s">
        <v>17</v>
      </c>
      <c r="G18" s="6" t="s">
        <v>127</v>
      </c>
      <c r="H18" s="6" t="s">
        <v>128</v>
      </c>
      <c r="L18" s="6" t="s">
        <v>2702</v>
      </c>
      <c r="M18" s="6" t="s">
        <v>2703</v>
      </c>
      <c r="N18" s="6" t="s">
        <v>2704</v>
      </c>
    </row>
    <row r="19" spans="1:14" x14ac:dyDescent="0.25">
      <c r="A19" s="6" t="s">
        <v>2515</v>
      </c>
      <c r="B19" s="21">
        <v>44397</v>
      </c>
      <c r="C19" s="6">
        <v>-44.05</v>
      </c>
      <c r="D19" s="6"/>
      <c r="E19" s="6"/>
      <c r="F19" s="6" t="s">
        <v>13</v>
      </c>
      <c r="I19" s="6" t="s">
        <v>2172</v>
      </c>
      <c r="J19" s="6" t="s">
        <v>227</v>
      </c>
      <c r="K19" s="6" t="str">
        <f t="shared" ref="K19:K29" si="1">"7506593903010016"</f>
        <v>7506593903010016</v>
      </c>
      <c r="N19" s="6" t="s">
        <v>2705</v>
      </c>
    </row>
    <row r="20" spans="1:14" x14ac:dyDescent="0.25">
      <c r="A20" s="6" t="s">
        <v>2515</v>
      </c>
      <c r="B20" s="21">
        <v>44399</v>
      </c>
      <c r="C20" s="6">
        <v>-2.2000000000000002</v>
      </c>
      <c r="D20" s="6"/>
      <c r="E20" s="6"/>
      <c r="F20" s="6" t="s">
        <v>13</v>
      </c>
      <c r="I20" s="6" t="s">
        <v>2706</v>
      </c>
      <c r="J20" s="6" t="s">
        <v>2707</v>
      </c>
      <c r="K20" s="6" t="str">
        <f t="shared" si="1"/>
        <v>7506593903010016</v>
      </c>
      <c r="N20" s="6" t="s">
        <v>2708</v>
      </c>
    </row>
    <row r="21" spans="1:14" x14ac:dyDescent="0.25">
      <c r="A21" s="6" t="s">
        <v>2515</v>
      </c>
      <c r="B21" s="21">
        <v>44399</v>
      </c>
      <c r="C21" s="6">
        <v>-29.8</v>
      </c>
      <c r="D21" s="6"/>
      <c r="E21" s="6"/>
      <c r="F21" s="6" t="s">
        <v>13</v>
      </c>
      <c r="I21" s="6" t="s">
        <v>199</v>
      </c>
      <c r="J21" s="6" t="s">
        <v>197</v>
      </c>
      <c r="K21" s="6" t="str">
        <f t="shared" si="1"/>
        <v>7506593903010016</v>
      </c>
      <c r="N21" s="6" t="s">
        <v>2709</v>
      </c>
    </row>
    <row r="22" spans="1:14" x14ac:dyDescent="0.25">
      <c r="A22" s="6" t="s">
        <v>2515</v>
      </c>
      <c r="B22" s="21">
        <v>44399</v>
      </c>
      <c r="C22" s="6">
        <v>-19.3</v>
      </c>
      <c r="D22" s="6"/>
      <c r="E22" s="6"/>
      <c r="F22" s="6" t="s">
        <v>13</v>
      </c>
      <c r="I22" s="6" t="s">
        <v>1862</v>
      </c>
      <c r="J22" s="6" t="s">
        <v>15</v>
      </c>
      <c r="K22" s="6" t="str">
        <f t="shared" si="1"/>
        <v>7506593903010016</v>
      </c>
      <c r="N22" s="6" t="s">
        <v>2710</v>
      </c>
    </row>
    <row r="23" spans="1:14" x14ac:dyDescent="0.25">
      <c r="A23" s="6" t="s">
        <v>2515</v>
      </c>
      <c r="B23" s="21">
        <v>44399</v>
      </c>
      <c r="C23" s="6">
        <v>-20.99</v>
      </c>
      <c r="D23" s="6"/>
      <c r="E23" s="6"/>
      <c r="F23" s="6" t="s">
        <v>13</v>
      </c>
      <c r="I23" s="6" t="s">
        <v>2711</v>
      </c>
      <c r="J23" s="6" t="s">
        <v>77</v>
      </c>
      <c r="K23" s="6" t="str">
        <f t="shared" si="1"/>
        <v>7506593903010016</v>
      </c>
      <c r="N23" s="6" t="s">
        <v>2712</v>
      </c>
    </row>
    <row r="24" spans="1:14" x14ac:dyDescent="0.25">
      <c r="A24" s="6" t="s">
        <v>2515</v>
      </c>
      <c r="B24" s="21">
        <v>44399</v>
      </c>
      <c r="C24" s="6">
        <v>-122.52</v>
      </c>
      <c r="D24" s="6"/>
      <c r="E24" s="6"/>
      <c r="F24" s="6" t="s">
        <v>13</v>
      </c>
      <c r="I24" s="6" t="s">
        <v>2172</v>
      </c>
      <c r="J24" s="6" t="s">
        <v>227</v>
      </c>
      <c r="K24" s="6" t="str">
        <f t="shared" si="1"/>
        <v>7506593903010016</v>
      </c>
      <c r="N24" s="6" t="s">
        <v>2713</v>
      </c>
    </row>
    <row r="25" spans="1:14" x14ac:dyDescent="0.25">
      <c r="A25" s="6" t="s">
        <v>2515</v>
      </c>
      <c r="B25" s="21">
        <v>44400</v>
      </c>
      <c r="C25" s="6">
        <v>-5.7</v>
      </c>
      <c r="D25" s="6"/>
      <c r="E25" s="6"/>
      <c r="F25" s="6" t="s">
        <v>13</v>
      </c>
      <c r="I25" s="6" t="s">
        <v>2714</v>
      </c>
      <c r="J25" s="6" t="s">
        <v>1803</v>
      </c>
      <c r="K25" s="6" t="str">
        <f t="shared" si="1"/>
        <v>7506593903010016</v>
      </c>
      <c r="N25" s="6" t="s">
        <v>2715</v>
      </c>
    </row>
    <row r="26" spans="1:14" x14ac:dyDescent="0.25">
      <c r="A26" s="6" t="s">
        <v>2515</v>
      </c>
      <c r="B26" s="21">
        <v>44401</v>
      </c>
      <c r="C26" s="6">
        <v>-23.25</v>
      </c>
      <c r="D26" s="6"/>
      <c r="E26" s="6"/>
      <c r="F26" s="6" t="s">
        <v>13</v>
      </c>
      <c r="I26" s="6" t="s">
        <v>2208</v>
      </c>
      <c r="J26" s="6" t="s">
        <v>57</v>
      </c>
      <c r="K26" s="6" t="str">
        <f t="shared" si="1"/>
        <v>7506593903010016</v>
      </c>
      <c r="N26" s="6" t="s">
        <v>2716</v>
      </c>
    </row>
    <row r="27" spans="1:14" x14ac:dyDescent="0.25">
      <c r="A27" s="6" t="s">
        <v>2515</v>
      </c>
      <c r="B27" s="21">
        <v>44401</v>
      </c>
      <c r="C27" s="6">
        <v>-8.39</v>
      </c>
      <c r="D27" s="6"/>
      <c r="E27" s="6"/>
      <c r="F27" s="6" t="s">
        <v>13</v>
      </c>
      <c r="I27" s="6" t="s">
        <v>2212</v>
      </c>
      <c r="J27" s="6" t="s">
        <v>57</v>
      </c>
      <c r="K27" s="6" t="str">
        <f t="shared" si="1"/>
        <v>7506593903010016</v>
      </c>
      <c r="N27" s="6" t="s">
        <v>2717</v>
      </c>
    </row>
    <row r="28" spans="1:14" x14ac:dyDescent="0.25">
      <c r="A28" s="6" t="s">
        <v>2515</v>
      </c>
      <c r="B28" s="21">
        <v>44402</v>
      </c>
      <c r="C28" s="6">
        <v>-5.55</v>
      </c>
      <c r="D28" s="6"/>
      <c r="E28" s="6"/>
      <c r="F28" s="6" t="s">
        <v>13</v>
      </c>
      <c r="I28" s="6" t="s">
        <v>310</v>
      </c>
      <c r="J28" s="6" t="s">
        <v>2168</v>
      </c>
      <c r="K28" s="6" t="str">
        <f t="shared" si="1"/>
        <v>7506593903010016</v>
      </c>
      <c r="N28" s="6" t="s">
        <v>2718</v>
      </c>
    </row>
    <row r="29" spans="1:14" x14ac:dyDescent="0.25">
      <c r="A29" s="6" t="s">
        <v>2515</v>
      </c>
      <c r="B29" s="21">
        <v>44402</v>
      </c>
      <c r="C29" s="6">
        <v>-37.700000000000003</v>
      </c>
      <c r="D29" s="6"/>
      <c r="E29" s="6"/>
      <c r="F29" s="6" t="s">
        <v>13</v>
      </c>
      <c r="I29" s="6" t="s">
        <v>2719</v>
      </c>
      <c r="J29" s="6" t="s">
        <v>2720</v>
      </c>
      <c r="K29" s="6" t="str">
        <f t="shared" si="1"/>
        <v>7506593903010016</v>
      </c>
      <c r="N29" s="6" t="s">
        <v>2721</v>
      </c>
    </row>
    <row r="30" spans="1:14" x14ac:dyDescent="0.25">
      <c r="A30" s="6" t="s">
        <v>2515</v>
      </c>
      <c r="B30" s="21">
        <v>44403</v>
      </c>
      <c r="C30" s="6">
        <v>-5</v>
      </c>
      <c r="D30" s="6"/>
      <c r="E30" s="6"/>
      <c r="F30" s="6" t="s">
        <v>29</v>
      </c>
      <c r="G30" s="6" t="s">
        <v>2722</v>
      </c>
      <c r="H30" s="6" t="s">
        <v>2115</v>
      </c>
      <c r="L30" s="6">
        <v>12108279220</v>
      </c>
      <c r="N30" s="6" t="s">
        <v>2723</v>
      </c>
    </row>
    <row r="31" spans="1:14" x14ac:dyDescent="0.25">
      <c r="A31" s="6" t="s">
        <v>2553</v>
      </c>
      <c r="B31" s="21">
        <v>44402</v>
      </c>
      <c r="C31" s="6">
        <v>-12</v>
      </c>
      <c r="D31" s="6"/>
      <c r="E31" s="6"/>
      <c r="F31" s="6" t="s">
        <v>22</v>
      </c>
      <c r="I31" s="6" t="s">
        <v>2724</v>
      </c>
      <c r="J31" s="6" t="s">
        <v>2346</v>
      </c>
      <c r="K31" s="6" t="str">
        <f>"7506593903010016"</f>
        <v>7506593903010016</v>
      </c>
      <c r="N31" s="6" t="s">
        <v>2725</v>
      </c>
    </row>
    <row r="32" spans="1:14" x14ac:dyDescent="0.25">
      <c r="A32" s="6" t="s">
        <v>2553</v>
      </c>
      <c r="B32" s="21">
        <v>44402</v>
      </c>
      <c r="C32" s="6">
        <v>-6.8</v>
      </c>
      <c r="D32" s="6"/>
      <c r="E32" s="6"/>
      <c r="F32" s="6" t="s">
        <v>22</v>
      </c>
      <c r="I32" s="6" t="s">
        <v>2726</v>
      </c>
      <c r="J32" s="6" t="s">
        <v>2727</v>
      </c>
      <c r="K32" s="6" t="str">
        <f>"7506593903010016"</f>
        <v>7506593903010016</v>
      </c>
      <c r="N32" s="6" t="s">
        <v>2728</v>
      </c>
    </row>
    <row r="33" spans="1:14" x14ac:dyDescent="0.25">
      <c r="A33" s="6" t="s">
        <v>2553</v>
      </c>
      <c r="B33" s="21">
        <v>44403</v>
      </c>
      <c r="C33" s="6">
        <v>-7.4</v>
      </c>
      <c r="D33" s="6"/>
      <c r="E33" s="6"/>
      <c r="F33" s="6" t="s">
        <v>13</v>
      </c>
      <c r="I33" s="6" t="s">
        <v>2164</v>
      </c>
      <c r="J33" s="6" t="s">
        <v>2165</v>
      </c>
      <c r="K33" s="6" t="str">
        <f>"7506593903010016"</f>
        <v>7506593903010016</v>
      </c>
      <c r="N33" s="6" t="s">
        <v>2729</v>
      </c>
    </row>
    <row r="34" spans="1:14" x14ac:dyDescent="0.25">
      <c r="A34" s="6" t="s">
        <v>2553</v>
      </c>
      <c r="B34" s="21">
        <v>44405</v>
      </c>
      <c r="C34" s="6">
        <v>-146.94</v>
      </c>
      <c r="D34" s="6"/>
      <c r="E34" s="6"/>
      <c r="F34" s="6" t="s">
        <v>13</v>
      </c>
      <c r="I34" s="6" t="s">
        <v>2172</v>
      </c>
      <c r="J34" s="6" t="s">
        <v>227</v>
      </c>
      <c r="K34" s="6" t="str">
        <f>"7506593903010016"</f>
        <v>7506593903010016</v>
      </c>
      <c r="N34" s="6" t="s">
        <v>2730</v>
      </c>
    </row>
    <row r="35" spans="1:14" x14ac:dyDescent="0.25">
      <c r="A35" s="6" t="s">
        <v>2553</v>
      </c>
      <c r="B35" s="21">
        <v>44405</v>
      </c>
      <c r="C35" s="6">
        <v>-16.18</v>
      </c>
      <c r="D35" s="6"/>
      <c r="E35" s="6"/>
      <c r="F35" s="6" t="s">
        <v>22</v>
      </c>
      <c r="I35" s="6" t="s">
        <v>260</v>
      </c>
      <c r="J35" s="6" t="s">
        <v>57</v>
      </c>
      <c r="K35" s="6" t="str">
        <f>"7506593903010016"</f>
        <v>7506593903010016</v>
      </c>
      <c r="N35" s="6" t="s">
        <v>2731</v>
      </c>
    </row>
    <row r="36" spans="1:14" x14ac:dyDescent="0.25">
      <c r="A36" s="6" t="s">
        <v>2553</v>
      </c>
      <c r="B36" s="21">
        <v>44407</v>
      </c>
      <c r="C36" s="6">
        <v>378.08</v>
      </c>
      <c r="D36" s="6"/>
      <c r="E36" s="6"/>
      <c r="F36" s="6" t="s">
        <v>17</v>
      </c>
      <c r="G36" s="6" t="s">
        <v>355</v>
      </c>
      <c r="H36" s="6" t="s">
        <v>356</v>
      </c>
      <c r="L36" s="6" t="s">
        <v>2732</v>
      </c>
      <c r="N36" s="6" t="s">
        <v>2733</v>
      </c>
    </row>
    <row r="37" spans="1:14" x14ac:dyDescent="0.25">
      <c r="A37" s="6" t="s">
        <v>2553</v>
      </c>
      <c r="B37" s="21">
        <v>44407</v>
      </c>
      <c r="C37" s="6">
        <v>-8.8000000000000007</v>
      </c>
      <c r="D37" s="6"/>
      <c r="E37" s="6"/>
      <c r="F37" s="6" t="s">
        <v>13</v>
      </c>
      <c r="I37" s="6" t="s">
        <v>2046</v>
      </c>
      <c r="J37" s="6" t="s">
        <v>96</v>
      </c>
      <c r="K37" s="6" t="str">
        <f>"7506593903010016"</f>
        <v>7506593903010016</v>
      </c>
      <c r="N37" s="6" t="s">
        <v>2734</v>
      </c>
    </row>
    <row r="38" spans="1:14" x14ac:dyDescent="0.25">
      <c r="A38" s="6" t="s">
        <v>2553</v>
      </c>
      <c r="B38" s="21">
        <v>44407</v>
      </c>
      <c r="C38" s="6">
        <v>-120</v>
      </c>
      <c r="D38" s="6"/>
      <c r="E38" s="6"/>
      <c r="F38" s="6" t="s">
        <v>107</v>
      </c>
      <c r="G38" s="6" t="s">
        <v>578</v>
      </c>
      <c r="H38" s="6" t="s">
        <v>579</v>
      </c>
      <c r="L38" s="6" t="s">
        <v>1081</v>
      </c>
      <c r="N38" s="6" t="s">
        <v>2735</v>
      </c>
    </row>
    <row r="39" spans="1:14" x14ac:dyDescent="0.25">
      <c r="A39" s="6" t="s">
        <v>2553</v>
      </c>
      <c r="B39" s="21">
        <v>44408</v>
      </c>
      <c r="C39" s="6" t="s">
        <v>2789</v>
      </c>
      <c r="D39" s="6">
        <v>-500</v>
      </c>
      <c r="E39" s="6"/>
      <c r="F39" s="6" t="s">
        <v>13</v>
      </c>
      <c r="I39" s="6" t="s">
        <v>2736</v>
      </c>
      <c r="J39" s="6" t="s">
        <v>280</v>
      </c>
      <c r="K39" s="6" t="str">
        <f>"7506593903010016"</f>
        <v>7506593903010016</v>
      </c>
      <c r="N39" s="6" t="s">
        <v>2737</v>
      </c>
    </row>
    <row r="43" spans="1:14" x14ac:dyDescent="0.25">
      <c r="C43" s="41">
        <f>SUM(C5:C42)</f>
        <v>744.24</v>
      </c>
      <c r="D43" s="41">
        <f t="shared" ref="D43:E43" si="2">SUM(D5:D42)</f>
        <v>-500</v>
      </c>
      <c r="E43" s="41">
        <f t="shared" si="2"/>
        <v>0</v>
      </c>
    </row>
    <row r="44" spans="1:14" s="39" customFormat="1" x14ac:dyDescent="0.25">
      <c r="A44" s="6"/>
      <c r="B44" s="6"/>
      <c r="C44" s="78">
        <f>SUM(C43:D43)</f>
        <v>244.24</v>
      </c>
      <c r="D44" s="79"/>
      <c r="F44" s="6"/>
      <c r="G44" s="6"/>
      <c r="H44" s="6"/>
      <c r="I44" s="6"/>
      <c r="J44" s="6"/>
      <c r="K44" s="6"/>
      <c r="L44" s="6"/>
      <c r="M44" s="6"/>
      <c r="N44" s="6"/>
    </row>
  </sheetData>
  <mergeCells count="1">
    <mergeCell ref="C44:D4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7FFE-0641-4830-B1C0-164644869BE0}">
  <dimension ref="A4:N136"/>
  <sheetViews>
    <sheetView topLeftCell="A114" zoomScaleNormal="100" workbookViewId="0">
      <selection activeCell="G135" sqref="G135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7" width="31.5703125" style="6" customWidth="1"/>
    <col min="8" max="8" width="27" style="6" customWidth="1"/>
    <col min="9" max="9" width="19.710937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t="s">
        <v>5</v>
      </c>
      <c r="H4" s="6" t="s">
        <v>5</v>
      </c>
      <c r="I4" s="6" t="s">
        <v>6</v>
      </c>
    </row>
    <row r="6" spans="1:14" x14ac:dyDescent="0.25">
      <c r="A6" s="6" t="s">
        <v>4006</v>
      </c>
      <c r="B6" s="21">
        <v>44743</v>
      </c>
      <c r="C6" s="39">
        <v>-3</v>
      </c>
      <c r="D6" s="39"/>
      <c r="E6" s="39"/>
      <c r="F6" s="6" t="s">
        <v>63</v>
      </c>
      <c r="N6" s="6" t="s">
        <v>64</v>
      </c>
    </row>
    <row r="7" spans="1:14" x14ac:dyDescent="0.25">
      <c r="A7" s="6" t="s">
        <v>4006</v>
      </c>
      <c r="B7" s="21">
        <v>44742</v>
      </c>
      <c r="C7" s="39">
        <v>-3.1</v>
      </c>
      <c r="D7" s="39"/>
      <c r="E7" s="39"/>
      <c r="F7" s="6" t="s">
        <v>22</v>
      </c>
      <c r="I7" s="6" t="s">
        <v>911</v>
      </c>
      <c r="J7" s="6" t="s">
        <v>144</v>
      </c>
      <c r="K7" s="6" t="str">
        <f>"7506593905030507"</f>
        <v>7506593905030507</v>
      </c>
      <c r="N7" s="6" t="s">
        <v>4119</v>
      </c>
    </row>
    <row r="8" spans="1:14" x14ac:dyDescent="0.25">
      <c r="A8" s="6" t="s">
        <v>4006</v>
      </c>
      <c r="B8" s="21">
        <v>44743</v>
      </c>
      <c r="C8" s="39">
        <v>-2.2000000000000002</v>
      </c>
      <c r="D8" s="39"/>
      <c r="E8" s="39"/>
      <c r="F8" s="6" t="s">
        <v>13</v>
      </c>
      <c r="I8" s="6" t="s">
        <v>2797</v>
      </c>
      <c r="J8" s="6" t="s">
        <v>716</v>
      </c>
      <c r="K8" s="6" t="str">
        <f>"7506593905030507"</f>
        <v>7506593905030507</v>
      </c>
      <c r="N8" s="6" t="s">
        <v>4120</v>
      </c>
    </row>
    <row r="9" spans="1:14" x14ac:dyDescent="0.25">
      <c r="A9" s="6" t="s">
        <v>4006</v>
      </c>
      <c r="B9" s="21">
        <v>44745</v>
      </c>
      <c r="C9" s="39">
        <v>-13.3</v>
      </c>
      <c r="D9" s="39"/>
      <c r="E9" s="39"/>
      <c r="F9" s="6" t="s">
        <v>13</v>
      </c>
      <c r="I9" s="6" t="s">
        <v>2216</v>
      </c>
      <c r="J9" s="6" t="s">
        <v>57</v>
      </c>
      <c r="K9" s="6" t="str">
        <f>"7506593905030507"</f>
        <v>7506593905030507</v>
      </c>
      <c r="N9" s="6" t="s">
        <v>4121</v>
      </c>
    </row>
    <row r="10" spans="1:14" x14ac:dyDescent="0.25">
      <c r="A10" s="6" t="s">
        <v>4006</v>
      </c>
      <c r="B10" s="21">
        <v>44746</v>
      </c>
      <c r="C10" s="39">
        <v>-36.49</v>
      </c>
      <c r="D10" s="39"/>
      <c r="E10" s="39"/>
      <c r="F10" s="6" t="s">
        <v>98</v>
      </c>
      <c r="G10" s="6" t="s">
        <v>4122</v>
      </c>
      <c r="H10" s="6" t="s">
        <v>3800</v>
      </c>
      <c r="L10" s="6" t="s">
        <v>4123</v>
      </c>
      <c r="N10" s="6" t="s">
        <v>4124</v>
      </c>
    </row>
    <row r="11" spans="1:14" x14ac:dyDescent="0.25">
      <c r="A11" s="6" t="s">
        <v>4006</v>
      </c>
      <c r="B11" s="21">
        <v>44745</v>
      </c>
      <c r="C11" s="39">
        <v>-6.9</v>
      </c>
      <c r="D11" s="39"/>
      <c r="E11" s="39"/>
      <c r="F11" s="6" t="s">
        <v>22</v>
      </c>
      <c r="I11" s="6" t="s">
        <v>4125</v>
      </c>
      <c r="J11" s="6" t="s">
        <v>984</v>
      </c>
      <c r="K11" s="6" t="str">
        <f>"7506593905030507"</f>
        <v>7506593905030507</v>
      </c>
      <c r="N11" s="6" t="s">
        <v>4126</v>
      </c>
    </row>
    <row r="12" spans="1:14" x14ac:dyDescent="0.25">
      <c r="A12" s="6" t="s">
        <v>4006</v>
      </c>
      <c r="B12" s="21">
        <v>44745</v>
      </c>
      <c r="C12" s="39">
        <v>-15.35</v>
      </c>
      <c r="D12" s="39"/>
      <c r="E12" s="39"/>
      <c r="F12" s="6" t="s">
        <v>22</v>
      </c>
      <c r="I12" s="6" t="s">
        <v>4125</v>
      </c>
      <c r="J12" s="6" t="s">
        <v>984</v>
      </c>
      <c r="K12" s="6" t="str">
        <f>"7506593905030507"</f>
        <v>7506593905030507</v>
      </c>
      <c r="N12" s="6" t="s">
        <v>4127</v>
      </c>
    </row>
    <row r="13" spans="1:14" x14ac:dyDescent="0.25">
      <c r="A13" s="6" t="s">
        <v>4006</v>
      </c>
      <c r="B13" s="21">
        <v>44746</v>
      </c>
      <c r="C13" s="39">
        <v>-50.3</v>
      </c>
      <c r="D13" s="39"/>
      <c r="E13" s="39"/>
      <c r="F13" s="6" t="s">
        <v>22</v>
      </c>
      <c r="I13" s="6" t="s">
        <v>4128</v>
      </c>
      <c r="J13" s="6" t="s">
        <v>1711</v>
      </c>
      <c r="K13" s="6" t="str">
        <f>"7506593905030507"</f>
        <v>7506593905030507</v>
      </c>
      <c r="N13" s="6" t="s">
        <v>4129</v>
      </c>
    </row>
    <row r="14" spans="1:14" x14ac:dyDescent="0.25">
      <c r="A14" s="6" t="s">
        <v>4006</v>
      </c>
      <c r="B14" s="21">
        <v>44746</v>
      </c>
      <c r="C14" s="39">
        <v>-185</v>
      </c>
      <c r="D14" s="39"/>
      <c r="E14" s="39"/>
      <c r="F14" s="6" t="s">
        <v>1071</v>
      </c>
      <c r="I14" s="6" t="s">
        <v>4130</v>
      </c>
      <c r="J14" s="6" t="s">
        <v>4131</v>
      </c>
      <c r="K14" s="6" t="str">
        <f>"7506593905030507"</f>
        <v>7506593905030507</v>
      </c>
      <c r="N14" s="6" t="s">
        <v>4132</v>
      </c>
    </row>
    <row r="15" spans="1:14" x14ac:dyDescent="0.25">
      <c r="A15" s="6" t="s">
        <v>4006</v>
      </c>
      <c r="B15" s="21">
        <v>44746</v>
      </c>
      <c r="C15" s="39">
        <v>-0.5</v>
      </c>
      <c r="D15" s="39"/>
      <c r="E15" s="39"/>
      <c r="F15" s="6" t="s">
        <v>47</v>
      </c>
      <c r="N15" s="6" t="s">
        <v>48</v>
      </c>
    </row>
    <row r="16" spans="1:14" x14ac:dyDescent="0.25">
      <c r="A16" s="6" t="s">
        <v>4006</v>
      </c>
      <c r="B16" s="21">
        <v>44749</v>
      </c>
      <c r="C16" s="39">
        <v>-4.75</v>
      </c>
      <c r="D16" s="39"/>
      <c r="E16" s="39"/>
      <c r="F16" s="6" t="s">
        <v>29</v>
      </c>
      <c r="G16" s="6" t="s">
        <v>3102</v>
      </c>
      <c r="H16" s="6" t="s">
        <v>3103</v>
      </c>
      <c r="L16" s="59">
        <v>44713</v>
      </c>
      <c r="N16" s="6" t="s">
        <v>4133</v>
      </c>
    </row>
    <row r="17" spans="1:14" x14ac:dyDescent="0.25">
      <c r="A17" s="6" t="s">
        <v>4006</v>
      </c>
      <c r="B17" s="21">
        <v>44749</v>
      </c>
      <c r="C17" s="39">
        <v>-66.22</v>
      </c>
      <c r="D17" s="39"/>
      <c r="E17" s="39"/>
      <c r="F17" s="6" t="s">
        <v>13</v>
      </c>
      <c r="I17" s="6" t="s">
        <v>2172</v>
      </c>
      <c r="J17" s="6" t="s">
        <v>227</v>
      </c>
      <c r="K17" s="6" t="str">
        <f>"7506593905030507"</f>
        <v>7506593905030507</v>
      </c>
      <c r="N17" s="6" t="s">
        <v>4134</v>
      </c>
    </row>
    <row r="18" spans="1:14" x14ac:dyDescent="0.25">
      <c r="A18" s="6" t="s">
        <v>4085</v>
      </c>
      <c r="B18" s="21">
        <v>44750</v>
      </c>
      <c r="C18" s="39">
        <v>-37.5</v>
      </c>
      <c r="D18" s="39"/>
      <c r="E18" s="39"/>
      <c r="F18" s="6" t="s">
        <v>98</v>
      </c>
      <c r="G18" s="6" t="s">
        <v>136</v>
      </c>
      <c r="H18" s="6" t="s">
        <v>294</v>
      </c>
      <c r="L18" s="6" t="s">
        <v>4135</v>
      </c>
      <c r="N18" s="6" t="s">
        <v>4136</v>
      </c>
    </row>
    <row r="19" spans="1:14" x14ac:dyDescent="0.25">
      <c r="A19" s="6" t="s">
        <v>4085</v>
      </c>
      <c r="B19" s="21">
        <v>44752</v>
      </c>
      <c r="C19" s="39">
        <v>-23.9</v>
      </c>
      <c r="D19" s="39"/>
      <c r="E19" s="39"/>
      <c r="F19" s="6" t="s">
        <v>13</v>
      </c>
      <c r="I19" s="6" t="s">
        <v>4137</v>
      </c>
      <c r="J19" s="6" t="s">
        <v>4138</v>
      </c>
      <c r="K19" s="6" t="str">
        <f>"7506593905030507"</f>
        <v>7506593905030507</v>
      </c>
      <c r="N19" s="6" t="s">
        <v>4139</v>
      </c>
    </row>
    <row r="20" spans="1:14" x14ac:dyDescent="0.25">
      <c r="A20" s="6" t="s">
        <v>4085</v>
      </c>
      <c r="B20" s="21">
        <v>44750</v>
      </c>
      <c r="C20" s="39">
        <v>-6.8</v>
      </c>
      <c r="D20" s="39"/>
      <c r="E20" s="39"/>
      <c r="F20" s="6" t="s">
        <v>22</v>
      </c>
      <c r="I20" s="6" t="s">
        <v>59</v>
      </c>
      <c r="J20" s="6" t="s">
        <v>60</v>
      </c>
      <c r="K20" s="6" t="str">
        <f>"7506593905030507"</f>
        <v>7506593905030507</v>
      </c>
      <c r="N20" s="6" t="s">
        <v>4140</v>
      </c>
    </row>
    <row r="21" spans="1:14" x14ac:dyDescent="0.25">
      <c r="A21" s="6" t="s">
        <v>4085</v>
      </c>
      <c r="B21" s="21">
        <v>44753</v>
      </c>
      <c r="C21" s="39">
        <v>99.48</v>
      </c>
      <c r="D21" s="39"/>
      <c r="E21" s="39"/>
      <c r="F21" s="6" t="s">
        <v>17</v>
      </c>
      <c r="G21" s="6" t="s">
        <v>4141</v>
      </c>
      <c r="H21" s="6" t="s">
        <v>4142</v>
      </c>
      <c r="L21" s="6" t="s">
        <v>4143</v>
      </c>
      <c r="N21" s="6" t="s">
        <v>4144</v>
      </c>
    </row>
    <row r="22" spans="1:14" x14ac:dyDescent="0.25">
      <c r="A22" s="6" t="s">
        <v>4085</v>
      </c>
      <c r="B22" s="21">
        <v>44754</v>
      </c>
      <c r="C22" s="39">
        <v>48.66</v>
      </c>
      <c r="D22" s="39"/>
      <c r="E22" s="39"/>
      <c r="F22" s="6" t="s">
        <v>17</v>
      </c>
      <c r="G22" s="6" t="s">
        <v>2897</v>
      </c>
      <c r="H22" s="6" t="s">
        <v>2906</v>
      </c>
      <c r="L22" s="6" t="s">
        <v>4145</v>
      </c>
      <c r="N22" s="6" t="s">
        <v>4146</v>
      </c>
    </row>
    <row r="23" spans="1:14" x14ac:dyDescent="0.25">
      <c r="A23" s="6" t="s">
        <v>4085</v>
      </c>
      <c r="B23" s="21">
        <v>44754</v>
      </c>
      <c r="C23" s="39">
        <v>-14.95</v>
      </c>
      <c r="D23" s="39"/>
      <c r="E23" s="39"/>
      <c r="F23" s="6" t="s">
        <v>13</v>
      </c>
      <c r="I23" s="6" t="s">
        <v>1583</v>
      </c>
      <c r="J23" s="6" t="s">
        <v>937</v>
      </c>
      <c r="K23" s="6" t="str">
        <f>"7506593905030507"</f>
        <v>7506593905030507</v>
      </c>
      <c r="N23" s="6" t="s">
        <v>4147</v>
      </c>
    </row>
    <row r="24" spans="1:14" x14ac:dyDescent="0.25">
      <c r="A24" s="6" t="s">
        <v>4085</v>
      </c>
      <c r="B24" s="21">
        <v>44754</v>
      </c>
      <c r="C24" s="39">
        <v>-4.8</v>
      </c>
      <c r="D24" s="39"/>
      <c r="E24" s="39"/>
      <c r="F24" s="6" t="s">
        <v>13</v>
      </c>
      <c r="I24" s="6" t="s">
        <v>3314</v>
      </c>
      <c r="J24" s="6" t="s">
        <v>15</v>
      </c>
      <c r="K24" s="6" t="str">
        <f>"7506593905030507"</f>
        <v>7506593905030507</v>
      </c>
      <c r="N24" s="6" t="s">
        <v>4148</v>
      </c>
    </row>
    <row r="25" spans="1:14" x14ac:dyDescent="0.25">
      <c r="A25" s="6" t="s">
        <v>4085</v>
      </c>
      <c r="B25" s="21">
        <v>44754</v>
      </c>
      <c r="C25" s="39">
        <v>-100.61</v>
      </c>
      <c r="D25" s="39"/>
      <c r="E25" s="39"/>
      <c r="F25" s="6" t="s">
        <v>13</v>
      </c>
      <c r="I25" s="6" t="s">
        <v>2137</v>
      </c>
      <c r="J25" s="6" t="s">
        <v>57</v>
      </c>
      <c r="K25" s="6" t="str">
        <f>"7506593905030507"</f>
        <v>7506593905030507</v>
      </c>
      <c r="N25" s="6" t="s">
        <v>4149</v>
      </c>
    </row>
    <row r="26" spans="1:14" x14ac:dyDescent="0.25">
      <c r="A26" s="6" t="s">
        <v>4085</v>
      </c>
      <c r="B26" s="21">
        <v>44754</v>
      </c>
      <c r="C26" s="39">
        <v>1552.37</v>
      </c>
      <c r="D26" s="39"/>
      <c r="E26" s="39"/>
      <c r="F26" s="6" t="s">
        <v>17</v>
      </c>
      <c r="G26" s="6" t="s">
        <v>4150</v>
      </c>
      <c r="H26" s="6" t="s">
        <v>4151</v>
      </c>
      <c r="L26" s="6" t="s">
        <v>4152</v>
      </c>
      <c r="N26" s="6" t="s">
        <v>4153</v>
      </c>
    </row>
    <row r="27" spans="1:14" x14ac:dyDescent="0.25">
      <c r="A27" s="6" t="s">
        <v>4085</v>
      </c>
      <c r="B27" s="21">
        <v>44755</v>
      </c>
      <c r="C27" s="39">
        <v>-9.9</v>
      </c>
      <c r="D27" s="39"/>
      <c r="E27" s="39"/>
      <c r="F27" s="6" t="s">
        <v>13</v>
      </c>
      <c r="I27" s="6" t="s">
        <v>4154</v>
      </c>
      <c r="J27" s="6" t="s">
        <v>2935</v>
      </c>
      <c r="K27" s="6" t="str">
        <f>"7506593905030507"</f>
        <v>7506593905030507</v>
      </c>
      <c r="N27" s="6" t="s">
        <v>4155</v>
      </c>
    </row>
    <row r="28" spans="1:14" x14ac:dyDescent="0.25">
      <c r="A28" s="6" t="s">
        <v>4085</v>
      </c>
      <c r="B28" s="21">
        <v>44755</v>
      </c>
      <c r="C28" s="39">
        <v>-5</v>
      </c>
      <c r="D28" s="39"/>
      <c r="E28" s="39"/>
      <c r="F28" s="6" t="s">
        <v>13</v>
      </c>
      <c r="I28" s="6" t="s">
        <v>4156</v>
      </c>
      <c r="J28" s="6" t="s">
        <v>2935</v>
      </c>
      <c r="K28" s="6" t="str">
        <f>"7506593905030507"</f>
        <v>7506593905030507</v>
      </c>
      <c r="N28" s="6" t="s">
        <v>4157</v>
      </c>
    </row>
    <row r="29" spans="1:14" x14ac:dyDescent="0.25">
      <c r="A29" s="6" t="s">
        <v>4085</v>
      </c>
      <c r="B29" s="21">
        <v>44757</v>
      </c>
      <c r="C29" s="39">
        <v>-75</v>
      </c>
      <c r="D29" s="39"/>
      <c r="E29" s="39"/>
      <c r="F29" s="6" t="s">
        <v>13</v>
      </c>
      <c r="I29" s="6" t="s">
        <v>4158</v>
      </c>
      <c r="J29" s="6" t="s">
        <v>57</v>
      </c>
      <c r="K29" s="6" t="str">
        <f>"7506593905030507"</f>
        <v>7506593905030507</v>
      </c>
      <c r="N29" s="6" t="s">
        <v>4159</v>
      </c>
    </row>
    <row r="30" spans="1:14" x14ac:dyDescent="0.25">
      <c r="A30" s="6" t="s">
        <v>4085</v>
      </c>
      <c r="B30" s="21">
        <v>44757</v>
      </c>
      <c r="C30" s="39">
        <v>-250</v>
      </c>
      <c r="D30" s="39"/>
      <c r="E30" s="39"/>
      <c r="F30" s="6" t="s">
        <v>43</v>
      </c>
      <c r="I30" s="6" t="s">
        <v>44</v>
      </c>
      <c r="J30" s="6" t="s">
        <v>45</v>
      </c>
      <c r="K30" s="6" t="str">
        <f>"7506593905030507"</f>
        <v>7506593905030507</v>
      </c>
      <c r="N30" s="6" t="s">
        <v>4160</v>
      </c>
    </row>
    <row r="31" spans="1:14" x14ac:dyDescent="0.25">
      <c r="A31" s="6" t="s">
        <v>4085</v>
      </c>
      <c r="B31" s="21">
        <v>44757</v>
      </c>
      <c r="C31" s="39">
        <v>-0.5</v>
      </c>
      <c r="D31" s="39"/>
      <c r="E31" s="39"/>
      <c r="F31" s="6" t="s">
        <v>47</v>
      </c>
      <c r="N31" s="6" t="s">
        <v>48</v>
      </c>
    </row>
    <row r="32" spans="1:14" x14ac:dyDescent="0.25">
      <c r="A32" s="6" t="s">
        <v>4085</v>
      </c>
      <c r="B32" s="21">
        <v>44759</v>
      </c>
      <c r="C32" s="39">
        <v>-38.6</v>
      </c>
      <c r="D32" s="39"/>
      <c r="E32" s="39"/>
      <c r="F32" s="6" t="s">
        <v>13</v>
      </c>
      <c r="I32" s="6" t="s">
        <v>2381</v>
      </c>
      <c r="J32" s="6" t="s">
        <v>140</v>
      </c>
      <c r="K32" s="6" t="str">
        <f>"7506593905030507"</f>
        <v>7506593905030507</v>
      </c>
      <c r="N32" s="6" t="s">
        <v>4161</v>
      </c>
    </row>
    <row r="33" spans="1:14" x14ac:dyDescent="0.25">
      <c r="A33" s="6" t="s">
        <v>4085</v>
      </c>
      <c r="B33" s="21">
        <v>44761</v>
      </c>
      <c r="C33" s="39">
        <v>-188.71</v>
      </c>
      <c r="D33" s="39"/>
      <c r="E33" s="39"/>
      <c r="F33" s="6" t="s">
        <v>98</v>
      </c>
      <c r="G33" s="6" t="s">
        <v>4162</v>
      </c>
      <c r="H33" s="6" t="s">
        <v>4163</v>
      </c>
      <c r="L33" s="6" t="s">
        <v>4164</v>
      </c>
      <c r="N33" s="6" t="s">
        <v>4165</v>
      </c>
    </row>
    <row r="34" spans="1:14" x14ac:dyDescent="0.25">
      <c r="A34" s="6" t="s">
        <v>4085</v>
      </c>
      <c r="B34" s="21">
        <v>44761</v>
      </c>
      <c r="C34" s="39">
        <v>-2.5499999999999998</v>
      </c>
      <c r="D34" s="39"/>
      <c r="E34" s="39"/>
      <c r="F34" s="6" t="s">
        <v>13</v>
      </c>
      <c r="I34" s="6" t="s">
        <v>4166</v>
      </c>
      <c r="J34" s="6" t="s">
        <v>4167</v>
      </c>
      <c r="K34" s="6" t="str">
        <f>"7506593905030507"</f>
        <v>7506593905030507</v>
      </c>
      <c r="N34" s="6" t="s">
        <v>4168</v>
      </c>
    </row>
    <row r="35" spans="1:14" x14ac:dyDescent="0.25">
      <c r="A35" s="6" t="s">
        <v>4085</v>
      </c>
      <c r="B35" s="21">
        <v>44761</v>
      </c>
      <c r="C35" s="39">
        <v>-95.69</v>
      </c>
      <c r="D35" s="39"/>
      <c r="E35" s="39"/>
      <c r="F35" s="6" t="s">
        <v>29</v>
      </c>
      <c r="G35" s="6" t="s">
        <v>153</v>
      </c>
      <c r="H35" s="6" t="s">
        <v>154</v>
      </c>
      <c r="L35" s="6">
        <v>540392252</v>
      </c>
      <c r="N35" s="6" t="s">
        <v>4169</v>
      </c>
    </row>
    <row r="36" spans="1:14" x14ac:dyDescent="0.25">
      <c r="A36" s="6" t="s">
        <v>4085</v>
      </c>
      <c r="B36" s="21">
        <v>44762</v>
      </c>
      <c r="C36" s="39">
        <v>-7.2</v>
      </c>
      <c r="D36" s="39"/>
      <c r="E36" s="39"/>
      <c r="F36" s="6" t="s">
        <v>13</v>
      </c>
      <c r="I36" s="6" t="s">
        <v>2267</v>
      </c>
      <c r="J36" s="6" t="s">
        <v>224</v>
      </c>
      <c r="K36" s="6" t="str">
        <f>"7506593905030507"</f>
        <v>7506593905030507</v>
      </c>
      <c r="N36" s="6" t="s">
        <v>4170</v>
      </c>
    </row>
    <row r="37" spans="1:14" x14ac:dyDescent="0.25">
      <c r="A37" s="6" t="s">
        <v>4085</v>
      </c>
      <c r="B37" s="21">
        <v>44762</v>
      </c>
      <c r="C37" s="39">
        <v>1526.09</v>
      </c>
      <c r="D37" s="39"/>
      <c r="E37" s="39"/>
      <c r="F37" s="6" t="s">
        <v>17</v>
      </c>
      <c r="G37" s="6" t="s">
        <v>127</v>
      </c>
      <c r="H37" s="6" t="s">
        <v>128</v>
      </c>
      <c r="L37" s="6" t="s">
        <v>4171</v>
      </c>
      <c r="M37" s="6" t="s">
        <v>4172</v>
      </c>
      <c r="N37" s="6" t="s">
        <v>4173</v>
      </c>
    </row>
    <row r="38" spans="1:14" x14ac:dyDescent="0.25">
      <c r="A38" s="6" t="s">
        <v>4085</v>
      </c>
      <c r="B38" s="21">
        <v>44762</v>
      </c>
      <c r="C38" s="39">
        <v>-47.25</v>
      </c>
      <c r="D38" s="39"/>
      <c r="E38" s="39"/>
      <c r="F38" s="6" t="s">
        <v>13</v>
      </c>
      <c r="I38" s="6" t="s">
        <v>2172</v>
      </c>
      <c r="J38" s="6" t="s">
        <v>227</v>
      </c>
      <c r="K38" s="6" t="str">
        <f>"7506593905030507"</f>
        <v>7506593905030507</v>
      </c>
      <c r="N38" s="6" t="s">
        <v>4174</v>
      </c>
    </row>
    <row r="39" spans="1:14" x14ac:dyDescent="0.25">
      <c r="A39" s="6" t="s">
        <v>4085</v>
      </c>
      <c r="B39" s="21">
        <v>44762</v>
      </c>
      <c r="C39" s="48" t="s">
        <v>4313</v>
      </c>
      <c r="D39" s="39"/>
      <c r="E39" s="39">
        <v>9559.99</v>
      </c>
      <c r="F39" s="6" t="s">
        <v>17</v>
      </c>
      <c r="G39" s="6" t="s">
        <v>4175</v>
      </c>
      <c r="H39" s="6" t="s">
        <v>4176</v>
      </c>
      <c r="L39" s="6" t="s">
        <v>4177</v>
      </c>
      <c r="N39" s="6" t="s">
        <v>4178</v>
      </c>
    </row>
    <row r="40" spans="1:14" x14ac:dyDescent="0.25">
      <c r="A40" s="6" t="s">
        <v>4085</v>
      </c>
      <c r="B40" s="21">
        <v>44762</v>
      </c>
      <c r="C40" s="48" t="s">
        <v>4313</v>
      </c>
      <c r="D40" s="39"/>
      <c r="E40" s="39">
        <v>1450.04</v>
      </c>
      <c r="F40" s="6" t="s">
        <v>17</v>
      </c>
      <c r="G40" s="6" t="s">
        <v>4175</v>
      </c>
      <c r="H40" s="6" t="s">
        <v>4176</v>
      </c>
      <c r="L40" s="6" t="s">
        <v>4179</v>
      </c>
      <c r="N40" s="6" t="s">
        <v>4180</v>
      </c>
    </row>
    <row r="41" spans="1:14" x14ac:dyDescent="0.25">
      <c r="A41" s="6" t="s">
        <v>4085</v>
      </c>
      <c r="B41" s="21">
        <v>44762</v>
      </c>
      <c r="C41" s="48" t="s">
        <v>4313</v>
      </c>
      <c r="D41" s="39"/>
      <c r="E41" s="39">
        <v>242.42</v>
      </c>
      <c r="F41" s="6" t="s">
        <v>17</v>
      </c>
      <c r="G41" s="6" t="s">
        <v>4175</v>
      </c>
      <c r="H41" s="6" t="s">
        <v>4176</v>
      </c>
      <c r="L41" s="6" t="s">
        <v>4181</v>
      </c>
      <c r="N41" s="6" t="s">
        <v>4182</v>
      </c>
    </row>
    <row r="42" spans="1:14" x14ac:dyDescent="0.25">
      <c r="A42" s="6" t="s">
        <v>4085</v>
      </c>
      <c r="B42" s="21">
        <v>44763</v>
      </c>
      <c r="C42" s="39">
        <v>100</v>
      </c>
      <c r="D42" s="39"/>
      <c r="E42" s="39"/>
      <c r="F42" s="6" t="s">
        <v>17</v>
      </c>
      <c r="G42" s="6" t="s">
        <v>99</v>
      </c>
      <c r="H42" s="6" t="s">
        <v>1141</v>
      </c>
      <c r="L42" s="6" t="s">
        <v>4183</v>
      </c>
      <c r="N42" s="6" t="s">
        <v>4184</v>
      </c>
    </row>
    <row r="43" spans="1:14" x14ac:dyDescent="0.25">
      <c r="A43" s="6" t="s">
        <v>4085</v>
      </c>
      <c r="B43" s="21">
        <v>44763</v>
      </c>
      <c r="C43" s="39">
        <v>-10</v>
      </c>
      <c r="D43" s="39"/>
      <c r="E43" s="39"/>
      <c r="F43" s="6" t="s">
        <v>13</v>
      </c>
      <c r="I43" s="6" t="s">
        <v>2408</v>
      </c>
      <c r="J43" s="6" t="s">
        <v>15</v>
      </c>
      <c r="K43" s="6" t="str">
        <f t="shared" ref="K43:K48" si="0">"7506593905030507"</f>
        <v>7506593905030507</v>
      </c>
      <c r="N43" s="6" t="s">
        <v>4185</v>
      </c>
    </row>
    <row r="44" spans="1:14" x14ac:dyDescent="0.25">
      <c r="A44" s="6" t="s">
        <v>4085</v>
      </c>
      <c r="B44" s="21">
        <v>44763</v>
      </c>
      <c r="C44" s="39">
        <v>-8.9</v>
      </c>
      <c r="D44" s="39"/>
      <c r="E44" s="39"/>
      <c r="F44" s="6" t="s">
        <v>13</v>
      </c>
      <c r="I44" s="6" t="s">
        <v>2358</v>
      </c>
      <c r="J44" s="6" t="s">
        <v>15</v>
      </c>
      <c r="K44" s="6" t="str">
        <f t="shared" si="0"/>
        <v>7506593905030507</v>
      </c>
      <c r="N44" s="6" t="s">
        <v>4186</v>
      </c>
    </row>
    <row r="45" spans="1:14" x14ac:dyDescent="0.25">
      <c r="A45" s="6" t="s">
        <v>4085</v>
      </c>
      <c r="B45" s="21">
        <v>44762</v>
      </c>
      <c r="C45" s="39">
        <v>-12.8</v>
      </c>
      <c r="D45" s="39"/>
      <c r="E45" s="39"/>
      <c r="F45" s="6" t="s">
        <v>22</v>
      </c>
      <c r="I45" s="6" t="s">
        <v>59</v>
      </c>
      <c r="J45" s="6" t="s">
        <v>60</v>
      </c>
      <c r="K45" s="6" t="str">
        <f t="shared" si="0"/>
        <v>7506593905030507</v>
      </c>
      <c r="N45" s="6" t="s">
        <v>4187</v>
      </c>
    </row>
    <row r="46" spans="1:14" x14ac:dyDescent="0.25">
      <c r="A46" s="6" t="s">
        <v>4085</v>
      </c>
      <c r="B46" s="21">
        <v>44764</v>
      </c>
      <c r="C46" s="39">
        <v>-115.88</v>
      </c>
      <c r="D46" s="39"/>
      <c r="E46" s="39"/>
      <c r="F46" s="6" t="s">
        <v>13</v>
      </c>
      <c r="I46" s="6" t="s">
        <v>2282</v>
      </c>
      <c r="J46" s="6" t="s">
        <v>2283</v>
      </c>
      <c r="K46" s="6" t="str">
        <f t="shared" si="0"/>
        <v>7506593905030507</v>
      </c>
      <c r="N46" s="6" t="s">
        <v>4188</v>
      </c>
    </row>
    <row r="47" spans="1:14" x14ac:dyDescent="0.25">
      <c r="A47" s="6" t="s">
        <v>4085</v>
      </c>
      <c r="B47" s="21">
        <v>44764</v>
      </c>
      <c r="C47" s="39">
        <v>-64</v>
      </c>
      <c r="D47" s="39"/>
      <c r="E47" s="39"/>
      <c r="F47" s="6" t="s">
        <v>13</v>
      </c>
      <c r="I47" s="6" t="s">
        <v>2318</v>
      </c>
      <c r="J47" s="6" t="s">
        <v>144</v>
      </c>
      <c r="K47" s="6" t="str">
        <f t="shared" si="0"/>
        <v>7506593905030507</v>
      </c>
      <c r="N47" s="6" t="s">
        <v>4189</v>
      </c>
    </row>
    <row r="48" spans="1:14" x14ac:dyDescent="0.25">
      <c r="A48" s="6" t="s">
        <v>4085</v>
      </c>
      <c r="B48" s="21">
        <v>44764</v>
      </c>
      <c r="C48" s="39">
        <v>-6.99</v>
      </c>
      <c r="D48" s="39"/>
      <c r="E48" s="39"/>
      <c r="F48" s="6" t="s">
        <v>13</v>
      </c>
      <c r="I48" s="6" t="s">
        <v>413</v>
      </c>
      <c r="J48" s="6" t="s">
        <v>345</v>
      </c>
      <c r="K48" s="6" t="str">
        <f t="shared" si="0"/>
        <v>7506593905030507</v>
      </c>
      <c r="N48" s="6" t="s">
        <v>4190</v>
      </c>
    </row>
    <row r="49" spans="1:14" x14ac:dyDescent="0.25">
      <c r="A49" s="6" t="s">
        <v>4085</v>
      </c>
      <c r="B49" s="21">
        <v>44764</v>
      </c>
      <c r="C49" s="39">
        <v>327</v>
      </c>
      <c r="D49" s="39"/>
      <c r="E49" s="39"/>
      <c r="F49" s="6" t="s">
        <v>17</v>
      </c>
      <c r="G49" s="6" t="s">
        <v>988</v>
      </c>
      <c r="H49" s="6" t="s">
        <v>4191</v>
      </c>
      <c r="L49" s="6" t="s">
        <v>4192</v>
      </c>
      <c r="N49" s="6" t="s">
        <v>4193</v>
      </c>
    </row>
    <row r="50" spans="1:14" x14ac:dyDescent="0.25">
      <c r="A50" s="6" t="s">
        <v>4085</v>
      </c>
      <c r="B50" s="21">
        <v>44765</v>
      </c>
      <c r="C50" s="39">
        <v>-220.05</v>
      </c>
      <c r="D50" s="39"/>
      <c r="E50" s="39"/>
      <c r="F50" s="6" t="s">
        <v>13</v>
      </c>
      <c r="I50" s="6" t="s">
        <v>2134</v>
      </c>
      <c r="J50" s="6" t="s">
        <v>2135</v>
      </c>
      <c r="K50" s="6" t="str">
        <f t="shared" ref="K50:K55" si="1">"7506593905030507"</f>
        <v>7506593905030507</v>
      </c>
      <c r="N50" s="6" t="s">
        <v>4194</v>
      </c>
    </row>
    <row r="51" spans="1:14" x14ac:dyDescent="0.25">
      <c r="A51" s="6" t="s">
        <v>4085</v>
      </c>
      <c r="B51" s="21">
        <v>44766</v>
      </c>
      <c r="C51" s="39">
        <v>-67.3</v>
      </c>
      <c r="D51" s="39"/>
      <c r="E51" s="39"/>
      <c r="F51" s="6" t="s">
        <v>13</v>
      </c>
      <c r="I51" s="6" t="s">
        <v>4195</v>
      </c>
      <c r="J51" s="6" t="s">
        <v>2226</v>
      </c>
      <c r="K51" s="6" t="str">
        <f t="shared" si="1"/>
        <v>7506593905030507</v>
      </c>
      <c r="N51" s="6" t="s">
        <v>4196</v>
      </c>
    </row>
    <row r="52" spans="1:14" x14ac:dyDescent="0.25">
      <c r="A52" s="6" t="s">
        <v>4085</v>
      </c>
      <c r="B52" s="21">
        <v>44765</v>
      </c>
      <c r="C52" s="39">
        <v>-3.3</v>
      </c>
      <c r="D52" s="39"/>
      <c r="E52" s="39"/>
      <c r="F52" s="6" t="s">
        <v>22</v>
      </c>
      <c r="I52" s="6" t="s">
        <v>2578</v>
      </c>
      <c r="J52" s="6" t="s">
        <v>717</v>
      </c>
      <c r="K52" s="6" t="str">
        <f t="shared" si="1"/>
        <v>7506593905030507</v>
      </c>
      <c r="N52" s="6" t="s">
        <v>4197</v>
      </c>
    </row>
    <row r="53" spans="1:14" x14ac:dyDescent="0.25">
      <c r="A53" s="6" t="s">
        <v>4085</v>
      </c>
      <c r="B53" s="21">
        <v>44767</v>
      </c>
      <c r="C53" s="39">
        <v>-6.8</v>
      </c>
      <c r="D53" s="39"/>
      <c r="E53" s="39"/>
      <c r="F53" s="6" t="s">
        <v>13</v>
      </c>
      <c r="I53" s="6" t="s">
        <v>310</v>
      </c>
      <c r="J53" s="6" t="s">
        <v>2168</v>
      </c>
      <c r="K53" s="6" t="str">
        <f t="shared" si="1"/>
        <v>7506593905030507</v>
      </c>
      <c r="N53" s="6" t="s">
        <v>4198</v>
      </c>
    </row>
    <row r="54" spans="1:14" x14ac:dyDescent="0.25">
      <c r="A54" s="6" t="s">
        <v>4085</v>
      </c>
      <c r="B54" s="21">
        <v>44767</v>
      </c>
      <c r="C54" s="39">
        <v>-6.2</v>
      </c>
      <c r="D54" s="39"/>
      <c r="E54" s="39"/>
      <c r="F54" s="6" t="s">
        <v>13</v>
      </c>
      <c r="I54" s="6" t="s">
        <v>344</v>
      </c>
      <c r="J54" s="6" t="s">
        <v>345</v>
      </c>
      <c r="K54" s="6" t="str">
        <f t="shared" si="1"/>
        <v>7506593905030507</v>
      </c>
      <c r="N54" s="6" t="s">
        <v>4199</v>
      </c>
    </row>
    <row r="55" spans="1:14" x14ac:dyDescent="0.25">
      <c r="A55" s="6" t="s">
        <v>4085</v>
      </c>
      <c r="B55" s="21">
        <v>44767</v>
      </c>
      <c r="C55" s="39">
        <v>-67</v>
      </c>
      <c r="D55" s="39"/>
      <c r="E55" s="39"/>
      <c r="F55" s="6" t="s">
        <v>13</v>
      </c>
      <c r="I55" s="6" t="s">
        <v>2292</v>
      </c>
      <c r="J55" s="6" t="s">
        <v>2293</v>
      </c>
      <c r="K55" s="6" t="str">
        <f t="shared" si="1"/>
        <v>7506593905030507</v>
      </c>
      <c r="N55" s="6" t="s">
        <v>4200</v>
      </c>
    </row>
    <row r="56" spans="1:14" x14ac:dyDescent="0.25">
      <c r="A56" s="6" t="s">
        <v>4085</v>
      </c>
      <c r="B56" s="21">
        <v>44767</v>
      </c>
      <c r="C56" s="48" t="s">
        <v>4313</v>
      </c>
      <c r="D56" s="39"/>
      <c r="E56" s="39">
        <v>13229.22</v>
      </c>
      <c r="F56" s="6" t="s">
        <v>17</v>
      </c>
      <c r="G56" s="6" t="s">
        <v>4175</v>
      </c>
      <c r="H56" s="6" t="s">
        <v>4176</v>
      </c>
      <c r="L56" s="6" t="s">
        <v>4201</v>
      </c>
      <c r="N56" s="6" t="s">
        <v>4202</v>
      </c>
    </row>
    <row r="57" spans="1:14" x14ac:dyDescent="0.25">
      <c r="A57" s="6" t="s">
        <v>4085</v>
      </c>
      <c r="B57" s="21">
        <v>44768</v>
      </c>
      <c r="C57" s="39">
        <v>-107.43</v>
      </c>
      <c r="D57" s="39"/>
      <c r="E57" s="39"/>
      <c r="F57" s="6" t="s">
        <v>98</v>
      </c>
      <c r="G57" s="6" t="s">
        <v>147</v>
      </c>
      <c r="H57" s="6" t="s">
        <v>54</v>
      </c>
      <c r="L57" s="6">
        <v>7.2417224170072399E+21</v>
      </c>
      <c r="N57" s="6" t="s">
        <v>148</v>
      </c>
    </row>
    <row r="58" spans="1:14" x14ac:dyDescent="0.25">
      <c r="A58" s="6" t="s">
        <v>4085</v>
      </c>
      <c r="B58" s="21">
        <v>44768</v>
      </c>
      <c r="C58" s="39">
        <v>-76.88</v>
      </c>
      <c r="D58" s="39"/>
      <c r="E58" s="39"/>
      <c r="F58" s="6" t="s">
        <v>13</v>
      </c>
      <c r="I58" s="6" t="s">
        <v>2134</v>
      </c>
      <c r="J58" s="6" t="s">
        <v>2135</v>
      </c>
      <c r="K58" s="6" t="str">
        <f>"7506593905030507"</f>
        <v>7506593905030507</v>
      </c>
      <c r="N58" s="6" t="s">
        <v>4203</v>
      </c>
    </row>
    <row r="59" spans="1:14" x14ac:dyDescent="0.25">
      <c r="A59" s="6" t="s">
        <v>4085</v>
      </c>
      <c r="B59" s="21">
        <v>44768</v>
      </c>
      <c r="C59" s="39">
        <v>-20</v>
      </c>
      <c r="D59" s="39"/>
      <c r="E59" s="39"/>
      <c r="F59" s="6" t="s">
        <v>13</v>
      </c>
      <c r="I59" s="6" t="s">
        <v>143</v>
      </c>
      <c r="J59" s="6" t="s">
        <v>144</v>
      </c>
      <c r="K59" s="6" t="str">
        <f>"7506593905030507"</f>
        <v>7506593905030507</v>
      </c>
      <c r="N59" s="6" t="s">
        <v>4204</v>
      </c>
    </row>
    <row r="60" spans="1:14" x14ac:dyDescent="0.25">
      <c r="A60" s="6" t="s">
        <v>4085</v>
      </c>
      <c r="B60" s="21">
        <v>44768</v>
      </c>
      <c r="C60" s="39">
        <v>-30</v>
      </c>
      <c r="D60" s="39"/>
      <c r="E60" s="39"/>
      <c r="F60" s="6" t="s">
        <v>13</v>
      </c>
      <c r="I60" s="6" t="s">
        <v>3777</v>
      </c>
      <c r="J60" s="6" t="s">
        <v>144</v>
      </c>
      <c r="K60" s="6" t="str">
        <f>"7506593905030507"</f>
        <v>7506593905030507</v>
      </c>
      <c r="N60" s="6" t="s">
        <v>4205</v>
      </c>
    </row>
    <row r="61" spans="1:14" x14ac:dyDescent="0.25">
      <c r="A61" s="6" t="s">
        <v>4085</v>
      </c>
      <c r="B61" s="21">
        <v>44768</v>
      </c>
      <c r="C61" s="39">
        <v>-3</v>
      </c>
      <c r="D61" s="39"/>
      <c r="E61" s="39"/>
      <c r="F61" s="6" t="s">
        <v>13</v>
      </c>
      <c r="I61" s="6" t="s">
        <v>143</v>
      </c>
      <c r="J61" s="6" t="s">
        <v>144</v>
      </c>
      <c r="K61" s="6" t="str">
        <f>"7506593905030507"</f>
        <v>7506593905030507</v>
      </c>
      <c r="N61" s="6" t="s">
        <v>4206</v>
      </c>
    </row>
    <row r="62" spans="1:14" x14ac:dyDescent="0.25">
      <c r="A62" s="6" t="s">
        <v>4085</v>
      </c>
      <c r="B62" s="21">
        <v>44769</v>
      </c>
      <c r="C62" s="53" t="s">
        <v>4314</v>
      </c>
      <c r="D62" s="39"/>
      <c r="E62" s="39">
        <v>-20000</v>
      </c>
      <c r="F62" s="6" t="s">
        <v>29</v>
      </c>
      <c r="G62" s="6" t="s">
        <v>488</v>
      </c>
      <c r="H62" s="6" t="s">
        <v>489</v>
      </c>
      <c r="L62" s="6" t="s">
        <v>4207</v>
      </c>
      <c r="N62" s="6" t="s">
        <v>4208</v>
      </c>
    </row>
    <row r="63" spans="1:14" x14ac:dyDescent="0.25">
      <c r="A63" s="6" t="s">
        <v>4085</v>
      </c>
      <c r="B63" s="21">
        <v>44769</v>
      </c>
      <c r="C63" s="39">
        <v>-114.12</v>
      </c>
      <c r="D63" s="39"/>
      <c r="E63" s="39"/>
      <c r="F63" s="6" t="s">
        <v>13</v>
      </c>
      <c r="I63" s="6" t="s">
        <v>2137</v>
      </c>
      <c r="J63" s="6" t="s">
        <v>57</v>
      </c>
      <c r="K63" s="6" t="str">
        <f>"7506593905030507"</f>
        <v>7506593905030507</v>
      </c>
      <c r="N63" s="6" t="s">
        <v>4209</v>
      </c>
    </row>
    <row r="64" spans="1:14" x14ac:dyDescent="0.25">
      <c r="A64" s="6" t="s">
        <v>4085</v>
      </c>
      <c r="B64" s="21">
        <v>44770</v>
      </c>
      <c r="C64" s="39">
        <v>-45.57</v>
      </c>
      <c r="D64" s="39"/>
      <c r="E64" s="39"/>
      <c r="F64" s="6" t="s">
        <v>13</v>
      </c>
      <c r="I64" s="6" t="s">
        <v>2134</v>
      </c>
      <c r="J64" s="6" t="s">
        <v>2135</v>
      </c>
      <c r="K64" s="6" t="str">
        <f>"7506593905030507"</f>
        <v>7506593905030507</v>
      </c>
      <c r="N64" s="6" t="s">
        <v>4210</v>
      </c>
    </row>
    <row r="65" spans="1:14" x14ac:dyDescent="0.25">
      <c r="A65" s="6" t="s">
        <v>4085</v>
      </c>
      <c r="B65" s="21">
        <v>44771</v>
      </c>
      <c r="C65" s="39">
        <v>-35</v>
      </c>
      <c r="D65" s="39"/>
      <c r="E65" s="39"/>
      <c r="F65" s="6" t="s">
        <v>13</v>
      </c>
      <c r="I65" s="6" t="s">
        <v>3777</v>
      </c>
      <c r="J65" s="6" t="s">
        <v>144</v>
      </c>
      <c r="K65" s="6" t="str">
        <f>"7506593905030507"</f>
        <v>7506593905030507</v>
      </c>
      <c r="N65" s="6" t="s">
        <v>4211</v>
      </c>
    </row>
    <row r="66" spans="1:14" x14ac:dyDescent="0.25">
      <c r="A66" s="6" t="s">
        <v>4085</v>
      </c>
      <c r="B66" s="21">
        <v>44773</v>
      </c>
      <c r="C66" s="39">
        <v>-5.8</v>
      </c>
      <c r="D66" s="39"/>
      <c r="E66" s="39"/>
      <c r="F66" s="6" t="s">
        <v>13</v>
      </c>
      <c r="I66" s="6" t="s">
        <v>2216</v>
      </c>
      <c r="J66" s="6" t="s">
        <v>57</v>
      </c>
      <c r="K66" s="6" t="str">
        <f>"7506593905030507"</f>
        <v>7506593905030507</v>
      </c>
      <c r="N66" s="6" t="s">
        <v>4212</v>
      </c>
    </row>
    <row r="67" spans="1:14" x14ac:dyDescent="0.25">
      <c r="A67" s="6" t="s">
        <v>4085</v>
      </c>
      <c r="B67" s="21">
        <v>44774</v>
      </c>
      <c r="C67" s="39">
        <v>-3</v>
      </c>
      <c r="D67" s="39"/>
      <c r="E67" s="39"/>
      <c r="F67" s="6" t="s">
        <v>63</v>
      </c>
      <c r="N67" s="6" t="s">
        <v>64</v>
      </c>
    </row>
    <row r="68" spans="1:14" x14ac:dyDescent="0.25">
      <c r="A68" s="6" t="s">
        <v>4085</v>
      </c>
      <c r="B68" s="21">
        <v>44774</v>
      </c>
      <c r="C68" s="39">
        <v>-36.49</v>
      </c>
      <c r="D68" s="39"/>
      <c r="E68" s="39"/>
      <c r="F68" s="6" t="s">
        <v>98</v>
      </c>
      <c r="G68" s="6" t="s">
        <v>4122</v>
      </c>
      <c r="H68" s="6" t="s">
        <v>3800</v>
      </c>
      <c r="L68" s="6" t="s">
        <v>4123</v>
      </c>
      <c r="N68" s="6" t="s">
        <v>4124</v>
      </c>
    </row>
    <row r="69" spans="1:14" x14ac:dyDescent="0.25">
      <c r="A69" s="6" t="s">
        <v>4085</v>
      </c>
      <c r="B69" s="21">
        <v>44774</v>
      </c>
      <c r="C69" s="39">
        <v>-41.3</v>
      </c>
      <c r="D69" s="39"/>
      <c r="E69" s="39"/>
      <c r="F69" s="6" t="s">
        <v>149</v>
      </c>
      <c r="L69" s="6" t="s">
        <v>2556</v>
      </c>
      <c r="M69" s="6" t="s">
        <v>151</v>
      </c>
      <c r="N69" s="6" t="s">
        <v>152</v>
      </c>
    </row>
    <row r="70" spans="1:14" x14ac:dyDescent="0.25">
      <c r="A70" s="6" t="s">
        <v>4213</v>
      </c>
      <c r="B70" s="21">
        <v>44775</v>
      </c>
      <c r="C70" s="39">
        <v>198</v>
      </c>
      <c r="D70" s="39"/>
      <c r="E70" s="39"/>
      <c r="F70" s="6" t="s">
        <v>17</v>
      </c>
      <c r="G70" s="6" t="s">
        <v>4214</v>
      </c>
      <c r="H70" s="6" t="s">
        <v>4215</v>
      </c>
      <c r="L70" s="6" t="s">
        <v>4216</v>
      </c>
      <c r="N70" s="6" t="s">
        <v>4217</v>
      </c>
    </row>
    <row r="71" spans="1:14" x14ac:dyDescent="0.25">
      <c r="A71" s="6" t="s">
        <v>4213</v>
      </c>
      <c r="B71" s="21">
        <v>44775</v>
      </c>
      <c r="C71" s="39">
        <v>35</v>
      </c>
      <c r="D71" s="39"/>
      <c r="E71" s="39"/>
      <c r="F71" s="6" t="s">
        <v>17</v>
      </c>
      <c r="G71" s="6" t="s">
        <v>99</v>
      </c>
      <c r="H71" s="6" t="s">
        <v>100</v>
      </c>
      <c r="L71" s="6" t="s">
        <v>4218</v>
      </c>
      <c r="N71" s="6" t="s">
        <v>4219</v>
      </c>
    </row>
    <row r="72" spans="1:14" x14ac:dyDescent="0.25">
      <c r="A72" s="6" t="s">
        <v>4213</v>
      </c>
      <c r="B72" s="21">
        <v>44775</v>
      </c>
      <c r="C72" s="39">
        <v>-57.78</v>
      </c>
      <c r="D72" s="39"/>
      <c r="E72" s="39"/>
      <c r="F72" s="6" t="s">
        <v>13</v>
      </c>
      <c r="I72" s="6" t="s">
        <v>2134</v>
      </c>
      <c r="J72" s="6" t="s">
        <v>2135</v>
      </c>
      <c r="K72" s="6" t="str">
        <f>"7506593905030507"</f>
        <v>7506593905030507</v>
      </c>
      <c r="N72" s="6" t="s">
        <v>4220</v>
      </c>
    </row>
    <row r="73" spans="1:14" x14ac:dyDescent="0.25">
      <c r="A73" s="6" t="s">
        <v>4213</v>
      </c>
      <c r="B73" s="21">
        <v>44776</v>
      </c>
      <c r="C73" s="39">
        <v>-2.5</v>
      </c>
      <c r="D73" s="39"/>
      <c r="E73" s="39"/>
      <c r="F73" s="6" t="s">
        <v>22</v>
      </c>
      <c r="I73" s="6" t="s">
        <v>4221</v>
      </c>
      <c r="J73" s="6" t="s">
        <v>144</v>
      </c>
      <c r="K73" s="6" t="str">
        <f>"7506593905030507"</f>
        <v>7506593905030507</v>
      </c>
      <c r="N73" s="6" t="s">
        <v>4222</v>
      </c>
    </row>
    <row r="74" spans="1:14" x14ac:dyDescent="0.25">
      <c r="A74" s="6" t="s">
        <v>4213</v>
      </c>
      <c r="B74" s="21">
        <v>44778</v>
      </c>
      <c r="C74" s="39">
        <v>15</v>
      </c>
      <c r="D74" s="39"/>
      <c r="E74" s="39"/>
      <c r="F74" s="6" t="s">
        <v>1083</v>
      </c>
      <c r="G74" s="6" t="s">
        <v>4223</v>
      </c>
      <c r="H74" s="6" t="s">
        <v>4224</v>
      </c>
      <c r="L74" s="6" t="s">
        <v>4225</v>
      </c>
      <c r="N74" s="6" t="s">
        <v>4226</v>
      </c>
    </row>
    <row r="75" spans="1:14" x14ac:dyDescent="0.25">
      <c r="A75" s="6" t="s">
        <v>4213</v>
      </c>
      <c r="B75" s="21">
        <v>44778</v>
      </c>
      <c r="C75" s="39">
        <v>-250</v>
      </c>
      <c r="D75" s="39"/>
      <c r="E75" s="39"/>
      <c r="F75" s="6" t="s">
        <v>43</v>
      </c>
      <c r="I75" s="6" t="s">
        <v>44</v>
      </c>
      <c r="J75" s="6" t="s">
        <v>45</v>
      </c>
      <c r="K75" s="6" t="str">
        <f>"7506593905030507"</f>
        <v>7506593905030507</v>
      </c>
      <c r="N75" s="6" t="s">
        <v>4227</v>
      </c>
    </row>
    <row r="76" spans="1:14" x14ac:dyDescent="0.25">
      <c r="A76" s="6" t="s">
        <v>4213</v>
      </c>
      <c r="B76" s="21">
        <v>44778</v>
      </c>
      <c r="C76" s="39">
        <v>-0.5</v>
      </c>
      <c r="D76" s="39"/>
      <c r="E76" s="39"/>
      <c r="F76" s="6" t="s">
        <v>47</v>
      </c>
      <c r="N76" s="6" t="s">
        <v>48</v>
      </c>
    </row>
    <row r="77" spans="1:14" x14ac:dyDescent="0.25">
      <c r="A77" s="6" t="s">
        <v>4213</v>
      </c>
      <c r="B77" s="21">
        <v>44778</v>
      </c>
      <c r="C77" s="39">
        <v>-25.9</v>
      </c>
      <c r="D77" s="39"/>
      <c r="E77" s="39"/>
      <c r="F77" s="6" t="s">
        <v>13</v>
      </c>
      <c r="I77" s="6" t="s">
        <v>999</v>
      </c>
      <c r="J77" s="6" t="s">
        <v>3251</v>
      </c>
      <c r="K77" s="6" t="str">
        <f t="shared" ref="K77:K98" si="2">"7506593905030507"</f>
        <v>7506593905030507</v>
      </c>
      <c r="N77" s="6" t="s">
        <v>4228</v>
      </c>
    </row>
    <row r="78" spans="1:14" x14ac:dyDescent="0.25">
      <c r="A78" s="6" t="s">
        <v>4213</v>
      </c>
      <c r="B78" s="21">
        <v>44778</v>
      </c>
      <c r="C78" s="39">
        <v>-17.95</v>
      </c>
      <c r="D78" s="39"/>
      <c r="E78" s="39"/>
      <c r="F78" s="6" t="s">
        <v>13</v>
      </c>
      <c r="I78" s="6" t="s">
        <v>2212</v>
      </c>
      <c r="J78" s="6" t="s">
        <v>57</v>
      </c>
      <c r="K78" s="6" t="str">
        <f t="shared" si="2"/>
        <v>7506593905030507</v>
      </c>
      <c r="N78" s="6" t="s">
        <v>4229</v>
      </c>
    </row>
    <row r="79" spans="1:14" x14ac:dyDescent="0.25">
      <c r="A79" s="6" t="s">
        <v>4213</v>
      </c>
      <c r="B79" s="21">
        <v>44778</v>
      </c>
      <c r="C79" s="39">
        <v>-54.61</v>
      </c>
      <c r="D79" s="39"/>
      <c r="E79" s="39"/>
      <c r="F79" s="6" t="s">
        <v>13</v>
      </c>
      <c r="I79" s="6" t="s">
        <v>2137</v>
      </c>
      <c r="J79" s="6" t="s">
        <v>57</v>
      </c>
      <c r="K79" s="6" t="str">
        <f t="shared" si="2"/>
        <v>7506593905030507</v>
      </c>
      <c r="N79" s="6" t="s">
        <v>4230</v>
      </c>
    </row>
    <row r="80" spans="1:14" x14ac:dyDescent="0.25">
      <c r="A80" s="6" t="s">
        <v>4213</v>
      </c>
      <c r="B80" s="21">
        <v>44779</v>
      </c>
      <c r="C80" s="39">
        <v>-6</v>
      </c>
      <c r="D80" s="39"/>
      <c r="E80" s="39"/>
      <c r="F80" s="6" t="s">
        <v>13</v>
      </c>
      <c r="I80" s="6" t="s">
        <v>4231</v>
      </c>
      <c r="J80" s="6" t="s">
        <v>4232</v>
      </c>
      <c r="K80" s="6" t="str">
        <f t="shared" si="2"/>
        <v>7506593905030507</v>
      </c>
      <c r="N80" s="6" t="s">
        <v>4233</v>
      </c>
    </row>
    <row r="81" spans="1:14" x14ac:dyDescent="0.25">
      <c r="A81" s="6" t="s">
        <v>4213</v>
      </c>
      <c r="B81" s="21">
        <v>44780</v>
      </c>
      <c r="C81" s="39">
        <v>-7.35</v>
      </c>
      <c r="D81" s="39"/>
      <c r="E81" s="39"/>
      <c r="F81" s="6" t="s">
        <v>22</v>
      </c>
      <c r="I81" s="6" t="s">
        <v>4234</v>
      </c>
      <c r="J81" s="6" t="s">
        <v>4235</v>
      </c>
      <c r="K81" s="6" t="str">
        <f t="shared" si="2"/>
        <v>7506593905030507</v>
      </c>
      <c r="N81" s="6" t="s">
        <v>4236</v>
      </c>
    </row>
    <row r="82" spans="1:14" x14ac:dyDescent="0.25">
      <c r="A82" s="6" t="s">
        <v>4213</v>
      </c>
      <c r="B82" s="21">
        <v>44780</v>
      </c>
      <c r="C82" s="39">
        <v>-49.5</v>
      </c>
      <c r="D82" s="39"/>
      <c r="E82" s="39"/>
      <c r="F82" s="6" t="s">
        <v>22</v>
      </c>
      <c r="I82" s="6" t="s">
        <v>4234</v>
      </c>
      <c r="J82" s="6" t="s">
        <v>4235</v>
      </c>
      <c r="K82" s="6" t="str">
        <f t="shared" si="2"/>
        <v>7506593905030507</v>
      </c>
      <c r="N82" s="6" t="s">
        <v>4237</v>
      </c>
    </row>
    <row r="83" spans="1:14" x14ac:dyDescent="0.25">
      <c r="A83" s="6" t="s">
        <v>4213</v>
      </c>
      <c r="B83" s="21">
        <v>44780</v>
      </c>
      <c r="C83" s="39">
        <v>-19.75</v>
      </c>
      <c r="D83" s="39"/>
      <c r="E83" s="39"/>
      <c r="F83" s="6" t="s">
        <v>22</v>
      </c>
      <c r="I83" s="6" t="s">
        <v>4054</v>
      </c>
      <c r="J83" s="6" t="s">
        <v>4055</v>
      </c>
      <c r="K83" s="6" t="str">
        <f t="shared" si="2"/>
        <v>7506593905030507</v>
      </c>
      <c r="N83" s="6" t="s">
        <v>4238</v>
      </c>
    </row>
    <row r="84" spans="1:14" x14ac:dyDescent="0.25">
      <c r="A84" s="6" t="s">
        <v>4213</v>
      </c>
      <c r="B84" s="21">
        <v>44779</v>
      </c>
      <c r="C84" s="39">
        <v>-9.75</v>
      </c>
      <c r="D84" s="39"/>
      <c r="E84" s="39"/>
      <c r="F84" s="6" t="s">
        <v>22</v>
      </c>
      <c r="I84" s="6" t="s">
        <v>4239</v>
      </c>
      <c r="J84" s="6" t="s">
        <v>4240</v>
      </c>
      <c r="K84" s="6" t="str">
        <f t="shared" si="2"/>
        <v>7506593905030507</v>
      </c>
      <c r="N84" s="6" t="s">
        <v>4241</v>
      </c>
    </row>
    <row r="85" spans="1:14" x14ac:dyDescent="0.25">
      <c r="A85" s="6" t="s">
        <v>4213</v>
      </c>
      <c r="B85" s="21">
        <v>44779</v>
      </c>
      <c r="C85" s="39">
        <v>-18</v>
      </c>
      <c r="D85" s="39"/>
      <c r="E85" s="39"/>
      <c r="F85" s="6" t="s">
        <v>22</v>
      </c>
      <c r="I85" s="6" t="s">
        <v>4234</v>
      </c>
      <c r="J85" s="6" t="s">
        <v>4235</v>
      </c>
      <c r="K85" s="6" t="str">
        <f t="shared" si="2"/>
        <v>7506593905030507</v>
      </c>
      <c r="N85" s="6" t="s">
        <v>4242</v>
      </c>
    </row>
    <row r="86" spans="1:14" x14ac:dyDescent="0.25">
      <c r="A86" s="6" t="s">
        <v>4213</v>
      </c>
      <c r="B86" s="21">
        <v>44779</v>
      </c>
      <c r="C86" s="39">
        <v>-13.35</v>
      </c>
      <c r="D86" s="39"/>
      <c r="E86" s="39"/>
      <c r="F86" s="6" t="s">
        <v>22</v>
      </c>
      <c r="I86" s="6" t="s">
        <v>4234</v>
      </c>
      <c r="J86" s="6" t="s">
        <v>4235</v>
      </c>
      <c r="K86" s="6" t="str">
        <f t="shared" si="2"/>
        <v>7506593905030507</v>
      </c>
      <c r="N86" s="6" t="s">
        <v>4243</v>
      </c>
    </row>
    <row r="87" spans="1:14" x14ac:dyDescent="0.25">
      <c r="A87" s="6" t="s">
        <v>4213</v>
      </c>
      <c r="B87" s="21">
        <v>44781</v>
      </c>
      <c r="C87" s="39">
        <v>-34.65</v>
      </c>
      <c r="D87" s="39"/>
      <c r="E87" s="39"/>
      <c r="F87" s="6" t="s">
        <v>22</v>
      </c>
      <c r="I87" s="6" t="s">
        <v>4244</v>
      </c>
      <c r="J87" s="6" t="s">
        <v>4245</v>
      </c>
      <c r="K87" s="6" t="str">
        <f t="shared" si="2"/>
        <v>7506593905030507</v>
      </c>
      <c r="N87" s="6" t="s">
        <v>4246</v>
      </c>
    </row>
    <row r="88" spans="1:14" x14ac:dyDescent="0.25">
      <c r="A88" s="6" t="s">
        <v>4213</v>
      </c>
      <c r="B88" s="21">
        <v>44781</v>
      </c>
      <c r="C88" s="39">
        <v>-78.650000000000006</v>
      </c>
      <c r="D88" s="39"/>
      <c r="E88" s="39"/>
      <c r="F88" s="6" t="s">
        <v>22</v>
      </c>
      <c r="I88" s="6" t="s">
        <v>4247</v>
      </c>
      <c r="J88" s="6" t="s">
        <v>4248</v>
      </c>
      <c r="K88" s="6" t="str">
        <f t="shared" si="2"/>
        <v>7506593905030507</v>
      </c>
      <c r="N88" s="6" t="s">
        <v>4249</v>
      </c>
    </row>
    <row r="89" spans="1:14" x14ac:dyDescent="0.25">
      <c r="A89" s="6" t="s">
        <v>4213</v>
      </c>
      <c r="B89" s="21">
        <v>44781</v>
      </c>
      <c r="C89" s="39">
        <v>-1.5</v>
      </c>
      <c r="D89" s="39"/>
      <c r="E89" s="39"/>
      <c r="F89" s="6" t="s">
        <v>22</v>
      </c>
      <c r="I89" s="6" t="s">
        <v>4250</v>
      </c>
      <c r="J89" s="6" t="s">
        <v>4248</v>
      </c>
      <c r="K89" s="6" t="str">
        <f t="shared" si="2"/>
        <v>7506593905030507</v>
      </c>
      <c r="N89" s="6" t="s">
        <v>4251</v>
      </c>
    </row>
    <row r="90" spans="1:14" x14ac:dyDescent="0.25">
      <c r="A90" s="6" t="s">
        <v>4213</v>
      </c>
      <c r="B90" s="21">
        <v>44781</v>
      </c>
      <c r="C90" s="39">
        <v>-5.5</v>
      </c>
      <c r="D90" s="39"/>
      <c r="E90" s="39"/>
      <c r="F90" s="6" t="s">
        <v>22</v>
      </c>
      <c r="I90" s="6" t="s">
        <v>4252</v>
      </c>
      <c r="J90" s="6" t="s">
        <v>4253</v>
      </c>
      <c r="K90" s="6" t="str">
        <f t="shared" si="2"/>
        <v>7506593905030507</v>
      </c>
      <c r="N90" s="6" t="s">
        <v>4254</v>
      </c>
    </row>
    <row r="91" spans="1:14" x14ac:dyDescent="0.25">
      <c r="A91" s="6" t="s">
        <v>4213</v>
      </c>
      <c r="B91" s="21">
        <v>44782</v>
      </c>
      <c r="C91" s="39">
        <v>-12</v>
      </c>
      <c r="D91" s="39"/>
      <c r="E91" s="39"/>
      <c r="F91" s="6" t="s">
        <v>13</v>
      </c>
      <c r="I91" s="6" t="s">
        <v>4255</v>
      </c>
      <c r="J91" s="6" t="s">
        <v>4256</v>
      </c>
      <c r="K91" s="6" t="str">
        <f t="shared" si="2"/>
        <v>7506593905030507</v>
      </c>
      <c r="N91" s="6" t="s">
        <v>4257</v>
      </c>
    </row>
    <row r="92" spans="1:14" x14ac:dyDescent="0.25">
      <c r="A92" s="6" t="s">
        <v>4213</v>
      </c>
      <c r="B92" s="21">
        <v>44782</v>
      </c>
      <c r="C92" s="39">
        <v>-5.9</v>
      </c>
      <c r="D92" s="39"/>
      <c r="E92" s="39"/>
      <c r="F92" s="6" t="s">
        <v>22</v>
      </c>
      <c r="I92" s="6" t="s">
        <v>4239</v>
      </c>
      <c r="J92" s="6" t="s">
        <v>4240</v>
      </c>
      <c r="K92" s="6" t="str">
        <f t="shared" si="2"/>
        <v>7506593905030507</v>
      </c>
      <c r="N92" s="6" t="s">
        <v>4258</v>
      </c>
    </row>
    <row r="93" spans="1:14" x14ac:dyDescent="0.25">
      <c r="A93" s="6" t="s">
        <v>4213</v>
      </c>
      <c r="B93" s="21">
        <v>44782</v>
      </c>
      <c r="C93" s="39">
        <v>-36.85</v>
      </c>
      <c r="D93" s="39"/>
      <c r="E93" s="39"/>
      <c r="F93" s="6" t="s">
        <v>22</v>
      </c>
      <c r="I93" s="6" t="s">
        <v>4259</v>
      </c>
      <c r="J93" s="6" t="s">
        <v>4260</v>
      </c>
      <c r="K93" s="6" t="str">
        <f t="shared" si="2"/>
        <v>7506593905030507</v>
      </c>
      <c r="N93" s="6" t="s">
        <v>4261</v>
      </c>
    </row>
    <row r="94" spans="1:14" x14ac:dyDescent="0.25">
      <c r="A94" s="6" t="s">
        <v>4213</v>
      </c>
      <c r="B94" s="21">
        <v>44784</v>
      </c>
      <c r="C94" s="39">
        <v>-3.5</v>
      </c>
      <c r="D94" s="39"/>
      <c r="E94" s="39"/>
      <c r="F94" s="6" t="s">
        <v>13</v>
      </c>
      <c r="I94" s="6" t="s">
        <v>1596</v>
      </c>
      <c r="J94" s="6" t="s">
        <v>4262</v>
      </c>
      <c r="K94" s="6" t="str">
        <f t="shared" si="2"/>
        <v>7506593905030507</v>
      </c>
      <c r="N94" s="6" t="s">
        <v>4263</v>
      </c>
    </row>
    <row r="95" spans="1:14" x14ac:dyDescent="0.25">
      <c r="A95" s="6" t="s">
        <v>4213</v>
      </c>
      <c r="B95" s="21">
        <v>44785</v>
      </c>
      <c r="C95" s="39">
        <v>-40.71</v>
      </c>
      <c r="D95" s="39"/>
      <c r="E95" s="39"/>
      <c r="F95" s="6" t="s">
        <v>13</v>
      </c>
      <c r="I95" s="6" t="s">
        <v>2172</v>
      </c>
      <c r="J95" s="6" t="s">
        <v>227</v>
      </c>
      <c r="K95" s="6" t="str">
        <f t="shared" si="2"/>
        <v>7506593905030507</v>
      </c>
      <c r="N95" s="6" t="s">
        <v>4264</v>
      </c>
    </row>
    <row r="96" spans="1:14" x14ac:dyDescent="0.25">
      <c r="A96" s="6" t="s">
        <v>4213</v>
      </c>
      <c r="B96" s="21">
        <v>44785</v>
      </c>
      <c r="C96" s="39">
        <v>-108.15</v>
      </c>
      <c r="D96" s="39"/>
      <c r="E96" s="39"/>
      <c r="F96" s="6" t="s">
        <v>13</v>
      </c>
      <c r="I96" s="6" t="s">
        <v>2137</v>
      </c>
      <c r="J96" s="6" t="s">
        <v>57</v>
      </c>
      <c r="K96" s="6" t="str">
        <f t="shared" si="2"/>
        <v>7506593905030507</v>
      </c>
      <c r="N96" s="6" t="s">
        <v>4265</v>
      </c>
    </row>
    <row r="97" spans="1:14" x14ac:dyDescent="0.25">
      <c r="A97" s="6" t="s">
        <v>4213</v>
      </c>
      <c r="B97" s="21">
        <v>44787</v>
      </c>
      <c r="C97" s="39">
        <v>-8.4</v>
      </c>
      <c r="D97" s="39"/>
      <c r="E97" s="39"/>
      <c r="F97" s="6" t="s">
        <v>13</v>
      </c>
      <c r="I97" s="6" t="s">
        <v>2216</v>
      </c>
      <c r="J97" s="6" t="s">
        <v>57</v>
      </c>
      <c r="K97" s="6" t="str">
        <f t="shared" si="2"/>
        <v>7506593905030507</v>
      </c>
      <c r="N97" s="6" t="s">
        <v>4266</v>
      </c>
    </row>
    <row r="98" spans="1:14" x14ac:dyDescent="0.25">
      <c r="A98" s="6" t="s">
        <v>4213</v>
      </c>
      <c r="B98" s="21">
        <v>44787</v>
      </c>
      <c r="C98" s="39">
        <v>-45.35</v>
      </c>
      <c r="D98" s="39"/>
      <c r="E98" s="39"/>
      <c r="F98" s="6" t="s">
        <v>13</v>
      </c>
      <c r="I98" s="6" t="s">
        <v>3573</v>
      </c>
      <c r="J98" s="6" t="s">
        <v>4267</v>
      </c>
      <c r="K98" s="6" t="str">
        <f t="shared" si="2"/>
        <v>7506593905030507</v>
      </c>
      <c r="N98" s="6" t="s">
        <v>4268</v>
      </c>
    </row>
    <row r="99" spans="1:14" x14ac:dyDescent="0.25">
      <c r="A99" s="6" t="s">
        <v>4213</v>
      </c>
      <c r="B99" s="21">
        <v>44789</v>
      </c>
      <c r="C99" s="39">
        <v>-188.71</v>
      </c>
      <c r="D99" s="39"/>
      <c r="E99" s="39"/>
      <c r="F99" s="6" t="s">
        <v>98</v>
      </c>
      <c r="G99" s="6" t="s">
        <v>4162</v>
      </c>
      <c r="H99" s="6" t="s">
        <v>4163</v>
      </c>
      <c r="L99" s="6" t="s">
        <v>4269</v>
      </c>
      <c r="N99" s="6" t="s">
        <v>4165</v>
      </c>
    </row>
    <row r="100" spans="1:14" x14ac:dyDescent="0.25">
      <c r="A100" s="6" t="s">
        <v>4213</v>
      </c>
      <c r="B100" s="21">
        <v>44785</v>
      </c>
      <c r="C100" s="39">
        <v>-6.8</v>
      </c>
      <c r="D100" s="39"/>
      <c r="E100" s="39"/>
      <c r="F100" s="6" t="s">
        <v>22</v>
      </c>
      <c r="I100" s="6" t="s">
        <v>59</v>
      </c>
      <c r="J100" s="6" t="s">
        <v>60</v>
      </c>
      <c r="K100" s="6" t="str">
        <f>"7506593905030507"</f>
        <v>7506593905030507</v>
      </c>
      <c r="N100" s="6" t="s">
        <v>4270</v>
      </c>
    </row>
    <row r="101" spans="1:14" x14ac:dyDescent="0.25">
      <c r="A101" s="6" t="s">
        <v>4213</v>
      </c>
      <c r="B101" s="21">
        <v>44791</v>
      </c>
      <c r="C101" s="39">
        <v>-80.5</v>
      </c>
      <c r="D101" s="39"/>
      <c r="E101" s="39"/>
      <c r="F101" s="6" t="s">
        <v>98</v>
      </c>
      <c r="G101" s="6" t="s">
        <v>243</v>
      </c>
      <c r="H101" s="6" t="s">
        <v>244</v>
      </c>
      <c r="L101" s="6" t="s">
        <v>1827</v>
      </c>
      <c r="N101" s="6" t="s">
        <v>246</v>
      </c>
    </row>
    <row r="102" spans="1:14" x14ac:dyDescent="0.25">
      <c r="A102" s="6" t="s">
        <v>4213</v>
      </c>
      <c r="B102" s="21">
        <v>44792</v>
      </c>
      <c r="C102" s="39">
        <v>-2.2999999999999998</v>
      </c>
      <c r="D102" s="39"/>
      <c r="E102" s="39"/>
      <c r="F102" s="6" t="s">
        <v>13</v>
      </c>
      <c r="I102" s="6" t="s">
        <v>4271</v>
      </c>
      <c r="J102" s="6" t="s">
        <v>726</v>
      </c>
      <c r="K102" s="6" t="str">
        <f t="shared" ref="K102:K111" si="3">"7506593905030507"</f>
        <v>7506593905030507</v>
      </c>
      <c r="N102" s="6" t="s">
        <v>4272</v>
      </c>
    </row>
    <row r="103" spans="1:14" x14ac:dyDescent="0.25">
      <c r="A103" s="6" t="s">
        <v>4213</v>
      </c>
      <c r="B103" s="21">
        <v>44792</v>
      </c>
      <c r="C103" s="39">
        <v>-3.8</v>
      </c>
      <c r="D103" s="39"/>
      <c r="E103" s="39"/>
      <c r="F103" s="6" t="s">
        <v>13</v>
      </c>
      <c r="I103" s="6" t="s">
        <v>4273</v>
      </c>
      <c r="J103" s="6" t="s">
        <v>144</v>
      </c>
      <c r="K103" s="6" t="str">
        <f t="shared" si="3"/>
        <v>7506593905030507</v>
      </c>
      <c r="N103" s="6" t="s">
        <v>4274</v>
      </c>
    </row>
    <row r="104" spans="1:14" x14ac:dyDescent="0.25">
      <c r="A104" s="6" t="s">
        <v>4213</v>
      </c>
      <c r="B104" s="21">
        <v>44792</v>
      </c>
      <c r="C104" s="39">
        <v>-50.37</v>
      </c>
      <c r="D104" s="39"/>
      <c r="E104" s="39"/>
      <c r="F104" s="6" t="s">
        <v>13</v>
      </c>
      <c r="I104" s="6" t="s">
        <v>2172</v>
      </c>
      <c r="J104" s="6" t="s">
        <v>227</v>
      </c>
      <c r="K104" s="6" t="str">
        <f t="shared" si="3"/>
        <v>7506593905030507</v>
      </c>
      <c r="N104" s="6" t="s">
        <v>4275</v>
      </c>
    </row>
    <row r="105" spans="1:14" x14ac:dyDescent="0.25">
      <c r="A105" s="6" t="s">
        <v>4213</v>
      </c>
      <c r="B105" s="21">
        <v>44792</v>
      </c>
      <c r="C105" s="39">
        <v>-4.38</v>
      </c>
      <c r="D105" s="39"/>
      <c r="E105" s="39"/>
      <c r="F105" s="6" t="s">
        <v>13</v>
      </c>
      <c r="I105" s="6" t="s">
        <v>3982</v>
      </c>
      <c r="J105" s="6" t="s">
        <v>57</v>
      </c>
      <c r="K105" s="6" t="str">
        <f t="shared" si="3"/>
        <v>7506593905030507</v>
      </c>
      <c r="N105" s="6" t="s">
        <v>4276</v>
      </c>
    </row>
    <row r="106" spans="1:14" x14ac:dyDescent="0.25">
      <c r="A106" s="6" t="s">
        <v>4213</v>
      </c>
      <c r="B106" s="21">
        <v>44794</v>
      </c>
      <c r="C106" s="39">
        <v>-5.8</v>
      </c>
      <c r="D106" s="39"/>
      <c r="E106" s="39"/>
      <c r="F106" s="6" t="s">
        <v>13</v>
      </c>
      <c r="I106" s="6" t="s">
        <v>2216</v>
      </c>
      <c r="J106" s="6" t="s">
        <v>57</v>
      </c>
      <c r="K106" s="6" t="str">
        <f t="shared" si="3"/>
        <v>7506593905030507</v>
      </c>
      <c r="N106" s="6" t="s">
        <v>4277</v>
      </c>
    </row>
    <row r="107" spans="1:14" x14ac:dyDescent="0.25">
      <c r="A107" s="6" t="s">
        <v>4213</v>
      </c>
      <c r="B107" s="21">
        <v>44794</v>
      </c>
      <c r="C107" s="39">
        <v>-2.35</v>
      </c>
      <c r="D107" s="39"/>
      <c r="E107" s="39"/>
      <c r="F107" s="6" t="s">
        <v>13</v>
      </c>
      <c r="I107" s="6" t="s">
        <v>3982</v>
      </c>
      <c r="J107" s="6" t="s">
        <v>57</v>
      </c>
      <c r="K107" s="6" t="str">
        <f t="shared" si="3"/>
        <v>7506593905030507</v>
      </c>
      <c r="N107" s="6" t="s">
        <v>4278</v>
      </c>
    </row>
    <row r="108" spans="1:14" x14ac:dyDescent="0.25">
      <c r="A108" s="6" t="s">
        <v>4213</v>
      </c>
      <c r="B108" s="21">
        <v>44793</v>
      </c>
      <c r="C108" s="39">
        <v>-16.5</v>
      </c>
      <c r="D108" s="39"/>
      <c r="E108" s="39"/>
      <c r="F108" s="6" t="s">
        <v>22</v>
      </c>
      <c r="I108" s="6" t="s">
        <v>1033</v>
      </c>
      <c r="J108" s="6" t="s">
        <v>345</v>
      </c>
      <c r="K108" s="6" t="str">
        <f t="shared" si="3"/>
        <v>7506593905030507</v>
      </c>
      <c r="N108" s="6" t="s">
        <v>4279</v>
      </c>
    </row>
    <row r="109" spans="1:14" x14ac:dyDescent="0.25">
      <c r="A109" s="6" t="s">
        <v>4213</v>
      </c>
      <c r="B109" s="21">
        <v>44795</v>
      </c>
      <c r="C109" s="39">
        <v>-2.4</v>
      </c>
      <c r="D109" s="39"/>
      <c r="E109" s="39"/>
      <c r="F109" s="6" t="s">
        <v>13</v>
      </c>
      <c r="I109" s="6" t="s">
        <v>4280</v>
      </c>
      <c r="J109" s="6" t="s">
        <v>4281</v>
      </c>
      <c r="K109" s="6" t="str">
        <f t="shared" si="3"/>
        <v>7506593905030507</v>
      </c>
      <c r="N109" s="6" t="s">
        <v>4282</v>
      </c>
    </row>
    <row r="110" spans="1:14" x14ac:dyDescent="0.25">
      <c r="A110" s="6" t="s">
        <v>4213</v>
      </c>
      <c r="B110" s="21">
        <v>44795</v>
      </c>
      <c r="C110" s="39">
        <v>-61.04</v>
      </c>
      <c r="D110" s="39"/>
      <c r="E110" s="39"/>
      <c r="F110" s="6" t="s">
        <v>13</v>
      </c>
      <c r="I110" s="6" t="s">
        <v>2137</v>
      </c>
      <c r="J110" s="6" t="s">
        <v>57</v>
      </c>
      <c r="K110" s="6" t="str">
        <f t="shared" si="3"/>
        <v>7506593905030507</v>
      </c>
      <c r="N110" s="6" t="s">
        <v>4283</v>
      </c>
    </row>
    <row r="111" spans="1:14" x14ac:dyDescent="0.25">
      <c r="A111" s="6" t="s">
        <v>4213</v>
      </c>
      <c r="B111" s="21">
        <v>44795</v>
      </c>
      <c r="C111" s="39">
        <v>-28.5</v>
      </c>
      <c r="D111" s="39"/>
      <c r="E111" s="39"/>
      <c r="F111" s="6" t="s">
        <v>22</v>
      </c>
      <c r="I111" s="6" t="s">
        <v>4284</v>
      </c>
      <c r="J111" s="6" t="s">
        <v>140</v>
      </c>
      <c r="K111" s="6" t="str">
        <f t="shared" si="3"/>
        <v>7506593905030507</v>
      </c>
      <c r="N111" s="6" t="s">
        <v>4285</v>
      </c>
    </row>
    <row r="112" spans="1:14" x14ac:dyDescent="0.25">
      <c r="A112" s="6" t="s">
        <v>4213</v>
      </c>
      <c r="B112" s="21">
        <v>44797</v>
      </c>
      <c r="C112" s="39">
        <v>1540.4</v>
      </c>
      <c r="D112" s="39"/>
      <c r="E112" s="39"/>
      <c r="F112" s="6" t="s">
        <v>17</v>
      </c>
      <c r="G112" s="6" t="s">
        <v>127</v>
      </c>
      <c r="H112" s="6" t="s">
        <v>128</v>
      </c>
      <c r="L112" s="6" t="s">
        <v>4286</v>
      </c>
      <c r="M112" s="6" t="s">
        <v>4287</v>
      </c>
      <c r="N112" s="6" t="s">
        <v>4288</v>
      </c>
    </row>
    <row r="113" spans="1:14" x14ac:dyDescent="0.25">
      <c r="A113" s="6" t="s">
        <v>4213</v>
      </c>
      <c r="B113" s="21">
        <v>44797</v>
      </c>
      <c r="C113" s="39">
        <v>-13.98</v>
      </c>
      <c r="D113" s="39"/>
      <c r="E113" s="39"/>
      <c r="F113" s="6" t="s">
        <v>13</v>
      </c>
      <c r="I113" s="6" t="s">
        <v>2134</v>
      </c>
      <c r="J113" s="6" t="s">
        <v>2135</v>
      </c>
      <c r="K113" s="6" t="str">
        <f>"7506593905030507"</f>
        <v>7506593905030507</v>
      </c>
      <c r="N113" s="6" t="s">
        <v>4289</v>
      </c>
    </row>
    <row r="114" spans="1:14" x14ac:dyDescent="0.25">
      <c r="A114" s="6" t="s">
        <v>4213</v>
      </c>
      <c r="B114" s="21">
        <v>44798</v>
      </c>
      <c r="C114" s="39">
        <v>-105.98</v>
      </c>
      <c r="D114" s="39"/>
      <c r="E114" s="39"/>
      <c r="F114" s="6" t="s">
        <v>98</v>
      </c>
      <c r="G114" s="6" t="s">
        <v>147</v>
      </c>
      <c r="H114" s="6" t="s">
        <v>54</v>
      </c>
      <c r="L114" s="6">
        <v>7.2440538440072398E+21</v>
      </c>
      <c r="N114" s="6" t="s">
        <v>148</v>
      </c>
    </row>
    <row r="115" spans="1:14" x14ac:dyDescent="0.25">
      <c r="A115" s="6" t="s">
        <v>4213</v>
      </c>
      <c r="B115" s="21">
        <v>44798</v>
      </c>
      <c r="C115" s="39">
        <v>-21</v>
      </c>
      <c r="D115" s="39"/>
      <c r="E115" s="39"/>
      <c r="F115" s="6" t="s">
        <v>13</v>
      </c>
      <c r="I115" s="6" t="s">
        <v>2919</v>
      </c>
      <c r="J115" s="6" t="s">
        <v>256</v>
      </c>
      <c r="K115" s="6" t="str">
        <f>"7506593905030507"</f>
        <v>7506593905030507</v>
      </c>
      <c r="N115" s="6" t="s">
        <v>4290</v>
      </c>
    </row>
    <row r="116" spans="1:14" x14ac:dyDescent="0.25">
      <c r="A116" s="6" t="s">
        <v>4213</v>
      </c>
      <c r="B116" s="21">
        <v>44798</v>
      </c>
      <c r="C116" s="39">
        <v>-3.5</v>
      </c>
      <c r="D116" s="39"/>
      <c r="E116" s="39"/>
      <c r="F116" s="6" t="s">
        <v>13</v>
      </c>
      <c r="I116" s="6" t="s">
        <v>2919</v>
      </c>
      <c r="J116" s="6" t="s">
        <v>256</v>
      </c>
      <c r="K116" s="6" t="str">
        <f>"7506593905030507"</f>
        <v>7506593905030507</v>
      </c>
      <c r="N116" s="6" t="s">
        <v>4291</v>
      </c>
    </row>
    <row r="117" spans="1:14" x14ac:dyDescent="0.25">
      <c r="A117" s="6" t="s">
        <v>4213</v>
      </c>
      <c r="B117" s="21">
        <v>44798</v>
      </c>
      <c r="C117" s="39">
        <v>-15.18</v>
      </c>
      <c r="D117" s="39"/>
      <c r="E117" s="39"/>
      <c r="F117" s="6" t="s">
        <v>13</v>
      </c>
      <c r="I117" s="6" t="s">
        <v>2212</v>
      </c>
      <c r="J117" s="6" t="s">
        <v>57</v>
      </c>
      <c r="K117" s="6" t="str">
        <f>"7506593905030507"</f>
        <v>7506593905030507</v>
      </c>
      <c r="N117" s="6" t="s">
        <v>4292</v>
      </c>
    </row>
    <row r="118" spans="1:14" x14ac:dyDescent="0.25">
      <c r="A118" s="6" t="s">
        <v>4213</v>
      </c>
      <c r="B118" s="21">
        <v>44798</v>
      </c>
      <c r="C118" s="39">
        <v>-2.5</v>
      </c>
      <c r="D118" s="39"/>
      <c r="E118" s="39"/>
      <c r="F118" s="6" t="s">
        <v>13</v>
      </c>
      <c r="I118" s="6" t="s">
        <v>2746</v>
      </c>
      <c r="J118" s="6" t="s">
        <v>2168</v>
      </c>
      <c r="K118" s="6" t="str">
        <f>"7506593905030507"</f>
        <v>7506593905030507</v>
      </c>
      <c r="N118" s="6" t="s">
        <v>4293</v>
      </c>
    </row>
    <row r="119" spans="1:14" x14ac:dyDescent="0.25">
      <c r="A119" s="6" t="s">
        <v>4213</v>
      </c>
      <c r="B119" s="21">
        <v>44798</v>
      </c>
      <c r="C119" s="39">
        <v>-200</v>
      </c>
      <c r="D119" s="39"/>
      <c r="E119" s="39"/>
      <c r="F119" s="6" t="s">
        <v>43</v>
      </c>
      <c r="I119" s="6" t="s">
        <v>4294</v>
      </c>
      <c r="J119" s="6" t="s">
        <v>4295</v>
      </c>
      <c r="K119" s="6" t="str">
        <f>"7506593905030507"</f>
        <v>7506593905030507</v>
      </c>
      <c r="N119" s="6" t="s">
        <v>4296</v>
      </c>
    </row>
    <row r="120" spans="1:14" x14ac:dyDescent="0.25">
      <c r="A120" s="6" t="s">
        <v>4213</v>
      </c>
      <c r="B120" s="21">
        <v>44798</v>
      </c>
      <c r="C120" s="39">
        <v>-0.5</v>
      </c>
      <c r="D120" s="39"/>
      <c r="E120" s="39"/>
      <c r="F120" s="6" t="s">
        <v>47</v>
      </c>
      <c r="N120" s="6" t="s">
        <v>48</v>
      </c>
    </row>
    <row r="121" spans="1:14" x14ac:dyDescent="0.25">
      <c r="A121" s="6" t="s">
        <v>4297</v>
      </c>
      <c r="B121" s="21">
        <v>44799</v>
      </c>
      <c r="C121" s="39">
        <v>10</v>
      </c>
      <c r="D121" s="39"/>
      <c r="E121" s="39"/>
      <c r="F121" s="6" t="s">
        <v>17</v>
      </c>
      <c r="G121" s="6" t="s">
        <v>1669</v>
      </c>
      <c r="H121" s="6" t="s">
        <v>294</v>
      </c>
      <c r="L121" s="6" t="s">
        <v>4298</v>
      </c>
      <c r="N121" s="6" t="s">
        <v>4299</v>
      </c>
    </row>
    <row r="122" spans="1:14" x14ac:dyDescent="0.25">
      <c r="A122" s="6" t="s">
        <v>4297</v>
      </c>
      <c r="B122" s="21">
        <v>44798</v>
      </c>
      <c r="C122" s="39">
        <v>-23</v>
      </c>
      <c r="D122" s="39"/>
      <c r="E122" s="39"/>
      <c r="F122" s="6" t="s">
        <v>22</v>
      </c>
      <c r="I122" s="6" t="s">
        <v>4300</v>
      </c>
      <c r="J122" s="6" t="s">
        <v>766</v>
      </c>
      <c r="K122" s="6" t="str">
        <f>"7506593905030507"</f>
        <v>7506593905030507</v>
      </c>
      <c r="N122" s="6" t="s">
        <v>4301</v>
      </c>
    </row>
    <row r="123" spans="1:14" x14ac:dyDescent="0.25">
      <c r="A123" s="6" t="s">
        <v>4297</v>
      </c>
      <c r="B123" s="21">
        <v>44799</v>
      </c>
      <c r="C123" s="39">
        <v>-62.07</v>
      </c>
      <c r="D123" s="39"/>
      <c r="E123" s="39"/>
      <c r="F123" s="6" t="s">
        <v>13</v>
      </c>
      <c r="I123" s="6" t="s">
        <v>2150</v>
      </c>
      <c r="J123" s="6" t="s">
        <v>57</v>
      </c>
      <c r="K123" s="6" t="str">
        <f>"7506593905030507"</f>
        <v>7506593905030507</v>
      </c>
      <c r="N123" s="6" t="s">
        <v>4302</v>
      </c>
    </row>
    <row r="124" spans="1:14" x14ac:dyDescent="0.25">
      <c r="A124" s="6" t="s">
        <v>4297</v>
      </c>
      <c r="B124" s="21">
        <v>44799</v>
      </c>
      <c r="C124" s="39">
        <v>-36.450000000000003</v>
      </c>
      <c r="D124" s="39"/>
      <c r="E124" s="39"/>
      <c r="F124" s="6" t="s">
        <v>13</v>
      </c>
      <c r="I124" s="6" t="s">
        <v>2212</v>
      </c>
      <c r="J124" s="6" t="s">
        <v>57</v>
      </c>
      <c r="K124" s="6" t="str">
        <f>"7506593905030507"</f>
        <v>7506593905030507</v>
      </c>
      <c r="N124" s="6" t="s">
        <v>4303</v>
      </c>
    </row>
    <row r="125" spans="1:14" x14ac:dyDescent="0.25">
      <c r="A125" s="6" t="s">
        <v>4297</v>
      </c>
      <c r="B125" s="21">
        <v>44801</v>
      </c>
      <c r="C125" s="39">
        <v>-8.4</v>
      </c>
      <c r="D125" s="39"/>
      <c r="E125" s="39"/>
      <c r="F125" s="6" t="s">
        <v>13</v>
      </c>
      <c r="I125" s="6" t="s">
        <v>2216</v>
      </c>
      <c r="J125" s="6" t="s">
        <v>57</v>
      </c>
      <c r="K125" s="6" t="str">
        <f>"7506593905030507"</f>
        <v>7506593905030507</v>
      </c>
      <c r="N125" s="6" t="s">
        <v>4304</v>
      </c>
    </row>
    <row r="126" spans="1:14" x14ac:dyDescent="0.25">
      <c r="A126" s="6" t="s">
        <v>4297</v>
      </c>
      <c r="B126" s="21">
        <v>44801</v>
      </c>
      <c r="C126" s="39">
        <v>-6.9</v>
      </c>
      <c r="D126" s="39"/>
      <c r="E126" s="39"/>
      <c r="F126" s="6" t="s">
        <v>13</v>
      </c>
      <c r="I126" s="6" t="s">
        <v>4305</v>
      </c>
      <c r="J126" s="6" t="s">
        <v>1388</v>
      </c>
      <c r="K126" s="6" t="str">
        <f>"7506593905030507"</f>
        <v>7506593905030507</v>
      </c>
      <c r="N126" s="6" t="s">
        <v>4306</v>
      </c>
    </row>
    <row r="127" spans="1:14" x14ac:dyDescent="0.25">
      <c r="A127" s="6" t="s">
        <v>4297</v>
      </c>
      <c r="B127" s="21">
        <v>44802</v>
      </c>
      <c r="C127" s="39">
        <v>-1.85</v>
      </c>
      <c r="D127" s="39"/>
      <c r="E127" s="39"/>
      <c r="F127" s="6" t="s">
        <v>29</v>
      </c>
      <c r="G127" s="6" t="s">
        <v>3102</v>
      </c>
      <c r="H127" s="6" t="s">
        <v>3103</v>
      </c>
      <c r="L127" s="6" t="s">
        <v>4307</v>
      </c>
      <c r="N127" s="6" t="s">
        <v>4308</v>
      </c>
    </row>
    <row r="128" spans="1:14" x14ac:dyDescent="0.25">
      <c r="A128" s="6" t="s">
        <v>4297</v>
      </c>
      <c r="B128" s="21">
        <v>44803</v>
      </c>
      <c r="C128" s="39">
        <v>-32</v>
      </c>
      <c r="D128" s="39"/>
      <c r="E128" s="39"/>
      <c r="F128" s="6" t="s">
        <v>149</v>
      </c>
      <c r="L128" s="6" t="s">
        <v>2678</v>
      </c>
      <c r="M128" s="6" t="s">
        <v>151</v>
      </c>
      <c r="N128" s="6" t="s">
        <v>152</v>
      </c>
    </row>
    <row r="129" spans="1:14" x14ac:dyDescent="0.25">
      <c r="A129" s="6" t="s">
        <v>4297</v>
      </c>
      <c r="B129" s="21">
        <v>44803</v>
      </c>
      <c r="C129" s="39">
        <v>-6.5</v>
      </c>
      <c r="D129" s="39"/>
      <c r="E129" s="39"/>
      <c r="F129" s="6" t="s">
        <v>13</v>
      </c>
      <c r="I129" s="6" t="s">
        <v>886</v>
      </c>
      <c r="J129" s="6" t="s">
        <v>15</v>
      </c>
      <c r="K129" s="6" t="str">
        <f>"7506593905030507"</f>
        <v>7506593905030507</v>
      </c>
      <c r="N129" s="6" t="s">
        <v>4309</v>
      </c>
    </row>
    <row r="130" spans="1:14" x14ac:dyDescent="0.25">
      <c r="A130" s="6" t="s">
        <v>4297</v>
      </c>
      <c r="B130" s="21">
        <v>44803</v>
      </c>
      <c r="C130" s="39">
        <v>-15.6</v>
      </c>
      <c r="D130" s="39"/>
      <c r="E130" s="39"/>
      <c r="F130" s="6" t="s">
        <v>13</v>
      </c>
      <c r="I130" s="6" t="s">
        <v>2172</v>
      </c>
      <c r="J130" s="6" t="s">
        <v>227</v>
      </c>
      <c r="K130" s="6" t="str">
        <f>"7506593905030507"</f>
        <v>7506593905030507</v>
      </c>
      <c r="N130" s="6" t="s">
        <v>4310</v>
      </c>
    </row>
    <row r="131" spans="1:14" x14ac:dyDescent="0.25">
      <c r="A131" s="6" t="s">
        <v>4297</v>
      </c>
      <c r="B131" s="21">
        <v>44804</v>
      </c>
      <c r="C131" s="39">
        <v>-65</v>
      </c>
      <c r="D131" s="39"/>
      <c r="E131" s="39"/>
      <c r="F131" s="6" t="s">
        <v>13</v>
      </c>
      <c r="I131" s="6" t="s">
        <v>2282</v>
      </c>
      <c r="J131" s="6" t="s">
        <v>2283</v>
      </c>
      <c r="K131" s="6" t="str">
        <f>"7506593905030507"</f>
        <v>7506593905030507</v>
      </c>
      <c r="N131" s="6" t="s">
        <v>4311</v>
      </c>
    </row>
    <row r="132" spans="1:14" x14ac:dyDescent="0.25">
      <c r="A132" s="6" t="s">
        <v>4297</v>
      </c>
      <c r="B132" s="21">
        <v>44804</v>
      </c>
      <c r="C132" s="39">
        <v>-8</v>
      </c>
      <c r="D132" s="39"/>
      <c r="E132" s="39"/>
      <c r="F132" s="6" t="s">
        <v>13</v>
      </c>
      <c r="I132" s="6" t="s">
        <v>2318</v>
      </c>
      <c r="J132" s="6" t="s">
        <v>144</v>
      </c>
      <c r="K132" s="6" t="str">
        <f>"7506593905030507"</f>
        <v>7506593905030507</v>
      </c>
      <c r="N132" s="6" t="s">
        <v>4312</v>
      </c>
    </row>
    <row r="134" spans="1:14" x14ac:dyDescent="0.25">
      <c r="C134" s="85" t="str">
        <f>C4</f>
        <v>PRIVE</v>
      </c>
      <c r="D134" s="85" t="str">
        <f t="shared" ref="D134:E134" si="4">D4</f>
        <v>EXTRA</v>
      </c>
      <c r="E134" s="85" t="str">
        <f t="shared" si="4"/>
        <v>PRO</v>
      </c>
    </row>
    <row r="135" spans="1:14" x14ac:dyDescent="0.25">
      <c r="C135" s="34">
        <f>SUM(C5:C133)</f>
        <v>1052.1600000000003</v>
      </c>
      <c r="D135" s="34">
        <f t="shared" ref="D135:E135" si="5">SUM(D5:D133)</f>
        <v>0</v>
      </c>
      <c r="E135" s="34">
        <f t="shared" si="5"/>
        <v>4481.6699999999983</v>
      </c>
    </row>
    <row r="136" spans="1:14" x14ac:dyDescent="0.25">
      <c r="C136" s="76">
        <f>SUM(C135:D135)</f>
        <v>1052.1600000000003</v>
      </c>
      <c r="D136" s="77"/>
      <c r="F136" s="28"/>
    </row>
  </sheetData>
  <mergeCells count="1">
    <mergeCell ref="C136:D13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2F03-46DB-43A4-8D77-64805F46E46D}">
  <dimension ref="A4:O73"/>
  <sheetViews>
    <sheetView workbookViewId="0">
      <selection activeCell="E59" sqref="E59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2261</v>
      </c>
      <c r="B6" s="21">
        <v>44348</v>
      </c>
      <c r="C6" s="6">
        <v>-3</v>
      </c>
      <c r="D6" s="6"/>
      <c r="E6" s="6"/>
      <c r="F6" s="6" t="s">
        <v>63</v>
      </c>
      <c r="N6" s="6" t="s">
        <v>64</v>
      </c>
    </row>
    <row r="7" spans="1:15" x14ac:dyDescent="0.25">
      <c r="A7" s="6" t="s">
        <v>2261</v>
      </c>
      <c r="B7" s="21">
        <v>44347</v>
      </c>
      <c r="C7" s="6">
        <v>-125.8</v>
      </c>
      <c r="D7" s="6"/>
      <c r="E7" s="6"/>
      <c r="F7" s="6" t="s">
        <v>22</v>
      </c>
      <c r="I7" s="6" t="s">
        <v>2323</v>
      </c>
      <c r="J7" s="6" t="s">
        <v>2324</v>
      </c>
      <c r="K7" s="6" t="str">
        <f>"7506593905030312"</f>
        <v>7506593905030312</v>
      </c>
      <c r="N7" s="6" t="s">
        <v>2325</v>
      </c>
    </row>
    <row r="8" spans="1:15" x14ac:dyDescent="0.25">
      <c r="A8" s="6" t="s">
        <v>2261</v>
      </c>
      <c r="B8" s="21">
        <v>44348</v>
      </c>
      <c r="C8" s="6">
        <v>-22</v>
      </c>
      <c r="D8" s="6"/>
      <c r="E8" s="6"/>
      <c r="F8" s="6" t="s">
        <v>13</v>
      </c>
      <c r="I8" s="6" t="s">
        <v>2326</v>
      </c>
      <c r="J8" s="6" t="s">
        <v>2327</v>
      </c>
      <c r="K8" s="6" t="str">
        <f>"7506593905030312"</f>
        <v>7506593905030312</v>
      </c>
      <c r="N8" s="6" t="s">
        <v>2328</v>
      </c>
    </row>
    <row r="9" spans="1:15" x14ac:dyDescent="0.25">
      <c r="A9" s="6" t="s">
        <v>2329</v>
      </c>
      <c r="B9" s="21">
        <v>44348</v>
      </c>
      <c r="C9" s="6">
        <v>-12.28</v>
      </c>
      <c r="D9" s="6"/>
      <c r="E9" s="6"/>
      <c r="F9" s="6" t="s">
        <v>13</v>
      </c>
      <c r="I9" s="6" t="s">
        <v>2212</v>
      </c>
      <c r="J9" s="6" t="s">
        <v>57</v>
      </c>
      <c r="K9" s="6" t="str">
        <f>"7506593905030312"</f>
        <v>7506593905030312</v>
      </c>
      <c r="N9" s="6" t="s">
        <v>2330</v>
      </c>
    </row>
    <row r="10" spans="1:15" x14ac:dyDescent="0.25">
      <c r="A10" s="6" t="s">
        <v>2329</v>
      </c>
      <c r="B10" s="21">
        <v>44349</v>
      </c>
      <c r="C10" s="6">
        <v>-6</v>
      </c>
      <c r="D10" s="6"/>
      <c r="E10" s="6"/>
      <c r="F10" s="6" t="s">
        <v>13</v>
      </c>
      <c r="I10" s="6" t="s">
        <v>2331</v>
      </c>
      <c r="J10" s="6" t="s">
        <v>2332</v>
      </c>
      <c r="K10" s="6" t="str">
        <f>"7506593905030312"</f>
        <v>7506593905030312</v>
      </c>
      <c r="N10" s="6" t="s">
        <v>2333</v>
      </c>
    </row>
    <row r="11" spans="1:15" x14ac:dyDescent="0.25">
      <c r="A11" s="6" t="s">
        <v>2329</v>
      </c>
      <c r="B11" s="21">
        <v>44350</v>
      </c>
      <c r="C11" s="6">
        <v>-205</v>
      </c>
      <c r="D11" s="6"/>
      <c r="E11" s="6"/>
      <c r="F11" s="6" t="s">
        <v>29</v>
      </c>
      <c r="G11" s="6" t="s">
        <v>729</v>
      </c>
      <c r="H11" s="6" t="s">
        <v>730</v>
      </c>
      <c r="L11" s="6">
        <v>211700328008</v>
      </c>
      <c r="N11" s="6" t="s">
        <v>2334</v>
      </c>
    </row>
    <row r="12" spans="1:15" x14ac:dyDescent="0.25">
      <c r="A12" s="6" t="s">
        <v>2329</v>
      </c>
      <c r="B12" s="21">
        <v>44350</v>
      </c>
      <c r="C12" s="6">
        <v>-4.99</v>
      </c>
      <c r="D12" s="6"/>
      <c r="E12" s="6"/>
      <c r="F12" s="6" t="s">
        <v>13</v>
      </c>
      <c r="I12" s="6" t="s">
        <v>2212</v>
      </c>
      <c r="J12" s="6" t="s">
        <v>57</v>
      </c>
      <c r="K12" s="6" t="str">
        <f>"7506593905030312"</f>
        <v>7506593905030312</v>
      </c>
      <c r="N12" s="6" t="s">
        <v>2335</v>
      </c>
    </row>
    <row r="13" spans="1:15" x14ac:dyDescent="0.25">
      <c r="A13" s="6" t="s">
        <v>2329</v>
      </c>
      <c r="B13" s="21">
        <v>44351</v>
      </c>
      <c r="C13" s="6">
        <v>-200</v>
      </c>
      <c r="D13" s="6"/>
      <c r="E13" s="6"/>
      <c r="F13" s="6" t="s">
        <v>43</v>
      </c>
      <c r="I13" s="6" t="s">
        <v>2336</v>
      </c>
      <c r="J13" s="6" t="s">
        <v>2337</v>
      </c>
      <c r="K13" s="6" t="str">
        <f>"7506593905030312"</f>
        <v>7506593905030312</v>
      </c>
      <c r="N13" s="6" t="s">
        <v>2338</v>
      </c>
    </row>
    <row r="14" spans="1:15" x14ac:dyDescent="0.25">
      <c r="A14" s="6" t="s">
        <v>2329</v>
      </c>
      <c r="B14" s="21">
        <v>44351</v>
      </c>
      <c r="C14" s="6">
        <v>-0.5</v>
      </c>
      <c r="D14" s="6"/>
      <c r="E14" s="6"/>
      <c r="F14" s="6" t="s">
        <v>47</v>
      </c>
      <c r="N14" s="6" t="s">
        <v>48</v>
      </c>
    </row>
    <row r="15" spans="1:15" x14ac:dyDescent="0.25">
      <c r="A15" s="6" t="s">
        <v>2329</v>
      </c>
      <c r="B15" s="21">
        <v>44352</v>
      </c>
      <c r="C15" s="6"/>
      <c r="D15" s="6">
        <v>-2464.48</v>
      </c>
      <c r="E15" s="6"/>
      <c r="F15" s="6" t="s">
        <v>29</v>
      </c>
      <c r="G15" s="6" t="s">
        <v>2339</v>
      </c>
      <c r="H15" s="6" t="s">
        <v>2340</v>
      </c>
      <c r="L15" s="6" t="s">
        <v>2341</v>
      </c>
      <c r="N15" s="6" t="s">
        <v>2342</v>
      </c>
    </row>
    <row r="16" spans="1:15" x14ac:dyDescent="0.25">
      <c r="A16" s="6" t="s">
        <v>2329</v>
      </c>
      <c r="B16" s="21">
        <v>44352</v>
      </c>
      <c r="C16" s="6">
        <v>-132.44999999999999</v>
      </c>
      <c r="D16" s="6"/>
      <c r="E16" s="6"/>
      <c r="F16" s="6" t="s">
        <v>29</v>
      </c>
      <c r="G16" s="6" t="s">
        <v>153</v>
      </c>
      <c r="H16" s="6" t="s">
        <v>154</v>
      </c>
      <c r="L16" s="6">
        <v>452288162</v>
      </c>
      <c r="N16" s="6" t="s">
        <v>2343</v>
      </c>
    </row>
    <row r="17" spans="1:14" x14ac:dyDescent="0.25">
      <c r="A17" s="6" t="s">
        <v>2329</v>
      </c>
      <c r="B17" s="21">
        <v>44353</v>
      </c>
      <c r="C17" s="6">
        <v>-3.1</v>
      </c>
      <c r="D17" s="6"/>
      <c r="E17" s="6"/>
      <c r="F17" s="6" t="s">
        <v>13</v>
      </c>
      <c r="I17" s="6" t="s">
        <v>2216</v>
      </c>
      <c r="J17" s="6" t="s">
        <v>57</v>
      </c>
      <c r="K17" s="6" t="str">
        <f t="shared" ref="K17:K31" si="0">"7506593905030312"</f>
        <v>7506593905030312</v>
      </c>
      <c r="N17" s="6" t="s">
        <v>2344</v>
      </c>
    </row>
    <row r="18" spans="1:14" x14ac:dyDescent="0.25">
      <c r="A18" s="6" t="s">
        <v>2329</v>
      </c>
      <c r="B18" s="21">
        <v>44353</v>
      </c>
      <c r="C18" s="6">
        <v>-7</v>
      </c>
      <c r="D18" s="6"/>
      <c r="E18" s="6"/>
      <c r="F18" s="6" t="s">
        <v>22</v>
      </c>
      <c r="I18" s="6" t="s">
        <v>2345</v>
      </c>
      <c r="J18" s="6" t="s">
        <v>2346</v>
      </c>
      <c r="K18" s="6" t="str">
        <f t="shared" si="0"/>
        <v>7506593905030312</v>
      </c>
      <c r="N18" s="6" t="s">
        <v>2347</v>
      </c>
    </row>
    <row r="19" spans="1:14" x14ac:dyDescent="0.25">
      <c r="A19" s="6" t="s">
        <v>2329</v>
      </c>
      <c r="B19" s="21">
        <v>44353</v>
      </c>
      <c r="C19" s="6">
        <v>-6</v>
      </c>
      <c r="D19" s="6"/>
      <c r="E19" s="6"/>
      <c r="F19" s="6" t="s">
        <v>22</v>
      </c>
      <c r="I19" s="6" t="s">
        <v>2348</v>
      </c>
      <c r="J19" s="6" t="s">
        <v>2349</v>
      </c>
      <c r="K19" s="6" t="str">
        <f t="shared" si="0"/>
        <v>7506593905030312</v>
      </c>
      <c r="N19" s="6" t="s">
        <v>2350</v>
      </c>
    </row>
    <row r="20" spans="1:14" x14ac:dyDescent="0.25">
      <c r="A20" s="6" t="s">
        <v>2329</v>
      </c>
      <c r="B20" s="21">
        <v>44353</v>
      </c>
      <c r="C20" s="6">
        <v>-21.2</v>
      </c>
      <c r="D20" s="6"/>
      <c r="E20" s="6"/>
      <c r="F20" s="6" t="s">
        <v>22</v>
      </c>
      <c r="I20" s="6" t="s">
        <v>2351</v>
      </c>
      <c r="J20" s="6" t="s">
        <v>1803</v>
      </c>
      <c r="K20" s="6" t="str">
        <f t="shared" si="0"/>
        <v>7506593905030312</v>
      </c>
      <c r="N20" s="6" t="s">
        <v>2352</v>
      </c>
    </row>
    <row r="21" spans="1:14" x14ac:dyDescent="0.25">
      <c r="A21" s="6" t="s">
        <v>2329</v>
      </c>
      <c r="B21" s="21">
        <v>44354</v>
      </c>
      <c r="C21" s="6"/>
      <c r="D21" s="6">
        <v>-204.5</v>
      </c>
      <c r="E21" s="6"/>
      <c r="F21" s="6" t="s">
        <v>13</v>
      </c>
      <c r="I21" s="6" t="s">
        <v>2353</v>
      </c>
      <c r="J21" s="6" t="s">
        <v>280</v>
      </c>
      <c r="K21" s="6" t="str">
        <f t="shared" si="0"/>
        <v>7506593905030312</v>
      </c>
      <c r="N21" s="6" t="s">
        <v>2354</v>
      </c>
    </row>
    <row r="22" spans="1:14" x14ac:dyDescent="0.25">
      <c r="A22" s="6" t="s">
        <v>2329</v>
      </c>
      <c r="B22" s="21">
        <v>44354</v>
      </c>
      <c r="C22" s="6">
        <v>-60</v>
      </c>
      <c r="D22" s="6"/>
      <c r="E22" s="6"/>
      <c r="F22" s="6" t="s">
        <v>13</v>
      </c>
      <c r="I22" s="6" t="s">
        <v>2355</v>
      </c>
      <c r="J22" s="6" t="s">
        <v>1364</v>
      </c>
      <c r="K22" s="6" t="str">
        <f t="shared" si="0"/>
        <v>7506593905030312</v>
      </c>
      <c r="N22" s="6" t="s">
        <v>2356</v>
      </c>
    </row>
    <row r="23" spans="1:14" x14ac:dyDescent="0.25">
      <c r="A23" s="6" t="s">
        <v>2329</v>
      </c>
      <c r="B23" s="21">
        <v>44358</v>
      </c>
      <c r="C23" s="6">
        <v>-34.99</v>
      </c>
      <c r="D23" s="6"/>
      <c r="E23" s="6"/>
      <c r="F23" s="6" t="s">
        <v>13</v>
      </c>
      <c r="I23" s="6" t="s">
        <v>2134</v>
      </c>
      <c r="J23" s="6" t="s">
        <v>2135</v>
      </c>
      <c r="K23" s="6" t="str">
        <f t="shared" si="0"/>
        <v>7506593905030312</v>
      </c>
      <c r="N23" s="6" t="s">
        <v>2357</v>
      </c>
    </row>
    <row r="24" spans="1:14" x14ac:dyDescent="0.25">
      <c r="A24" s="6" t="s">
        <v>2329</v>
      </c>
      <c r="B24" s="21">
        <v>44358</v>
      </c>
      <c r="C24" s="6">
        <v>-3.5</v>
      </c>
      <c r="D24" s="6"/>
      <c r="E24" s="6"/>
      <c r="F24" s="6" t="s">
        <v>13</v>
      </c>
      <c r="I24" s="6" t="s">
        <v>2358</v>
      </c>
      <c r="J24" s="6" t="s">
        <v>15</v>
      </c>
      <c r="K24" s="6" t="str">
        <f t="shared" si="0"/>
        <v>7506593905030312</v>
      </c>
      <c r="N24" s="6" t="s">
        <v>2359</v>
      </c>
    </row>
    <row r="25" spans="1:14" x14ac:dyDescent="0.25">
      <c r="A25" s="6" t="s">
        <v>2329</v>
      </c>
      <c r="B25" s="21">
        <v>44358</v>
      </c>
      <c r="C25" s="6">
        <v>-2.9</v>
      </c>
      <c r="D25" s="6"/>
      <c r="E25" s="6"/>
      <c r="F25" s="6" t="s">
        <v>13</v>
      </c>
      <c r="I25" s="6" t="s">
        <v>886</v>
      </c>
      <c r="J25" s="6" t="s">
        <v>15</v>
      </c>
      <c r="K25" s="6" t="str">
        <f t="shared" si="0"/>
        <v>7506593905030312</v>
      </c>
      <c r="N25" s="6" t="s">
        <v>2360</v>
      </c>
    </row>
    <row r="26" spans="1:14" x14ac:dyDescent="0.25">
      <c r="A26" s="6" t="s">
        <v>2329</v>
      </c>
      <c r="B26" s="21">
        <v>44358</v>
      </c>
      <c r="C26" s="6">
        <v>-4.5</v>
      </c>
      <c r="D26" s="6"/>
      <c r="E26" s="6"/>
      <c r="F26" s="6" t="s">
        <v>13</v>
      </c>
      <c r="I26" s="6" t="s">
        <v>1862</v>
      </c>
      <c r="J26" s="6" t="s">
        <v>15</v>
      </c>
      <c r="K26" s="6" t="str">
        <f t="shared" si="0"/>
        <v>7506593905030312</v>
      </c>
      <c r="N26" s="6" t="s">
        <v>2361</v>
      </c>
    </row>
    <row r="27" spans="1:14" x14ac:dyDescent="0.25">
      <c r="A27" s="6" t="s">
        <v>2329</v>
      </c>
      <c r="B27" s="21">
        <v>44358</v>
      </c>
      <c r="C27" s="6">
        <v>-6.1</v>
      </c>
      <c r="D27" s="6"/>
      <c r="E27" s="6"/>
      <c r="F27" s="6" t="s">
        <v>13</v>
      </c>
      <c r="I27" s="6" t="s">
        <v>2362</v>
      </c>
      <c r="J27" s="6" t="s">
        <v>345</v>
      </c>
      <c r="K27" s="6" t="str">
        <f t="shared" si="0"/>
        <v>7506593905030312</v>
      </c>
      <c r="N27" s="6" t="s">
        <v>2363</v>
      </c>
    </row>
    <row r="28" spans="1:14" x14ac:dyDescent="0.25">
      <c r="A28" s="6" t="s">
        <v>2329</v>
      </c>
      <c r="B28" s="21">
        <v>44358</v>
      </c>
      <c r="C28" s="6">
        <v>-87.27</v>
      </c>
      <c r="D28" s="6"/>
      <c r="E28" s="6"/>
      <c r="F28" s="6" t="s">
        <v>13</v>
      </c>
      <c r="I28" s="6" t="s">
        <v>2137</v>
      </c>
      <c r="J28" s="6" t="s">
        <v>57</v>
      </c>
      <c r="K28" s="6" t="str">
        <f t="shared" si="0"/>
        <v>7506593905030312</v>
      </c>
      <c r="N28" s="6" t="s">
        <v>2364</v>
      </c>
    </row>
    <row r="29" spans="1:14" x14ac:dyDescent="0.25">
      <c r="A29" s="6" t="s">
        <v>2329</v>
      </c>
      <c r="B29" s="21">
        <v>44360</v>
      </c>
      <c r="C29" s="6">
        <v>-5.0999999999999996</v>
      </c>
      <c r="D29" s="6"/>
      <c r="E29" s="6"/>
      <c r="F29" s="6" t="s">
        <v>13</v>
      </c>
      <c r="I29" s="6" t="s">
        <v>2216</v>
      </c>
      <c r="J29" s="6" t="s">
        <v>57</v>
      </c>
      <c r="K29" s="6" t="str">
        <f t="shared" si="0"/>
        <v>7506593905030312</v>
      </c>
      <c r="N29" s="6" t="s">
        <v>2365</v>
      </c>
    </row>
    <row r="30" spans="1:14" x14ac:dyDescent="0.25">
      <c r="A30" s="6" t="s">
        <v>2329</v>
      </c>
      <c r="B30" s="21">
        <v>44361</v>
      </c>
      <c r="C30" s="6">
        <v>-61.1</v>
      </c>
      <c r="D30" s="6"/>
      <c r="E30" s="6"/>
      <c r="F30" s="6" t="s">
        <v>22</v>
      </c>
      <c r="I30" s="6" t="s">
        <v>2366</v>
      </c>
      <c r="J30" s="6" t="s">
        <v>2367</v>
      </c>
      <c r="K30" s="6" t="str">
        <f t="shared" si="0"/>
        <v>7506593905030312</v>
      </c>
      <c r="N30" s="6" t="s">
        <v>2368</v>
      </c>
    </row>
    <row r="31" spans="1:14" x14ac:dyDescent="0.25">
      <c r="A31" s="6" t="s">
        <v>2329</v>
      </c>
      <c r="B31" s="21">
        <v>44362</v>
      </c>
      <c r="C31" s="6">
        <v>-50</v>
      </c>
      <c r="D31" s="6"/>
      <c r="E31" s="6"/>
      <c r="F31" s="6" t="s">
        <v>13</v>
      </c>
      <c r="I31" s="6" t="s">
        <v>2369</v>
      </c>
      <c r="J31" s="6" t="s">
        <v>2370</v>
      </c>
      <c r="K31" s="6" t="str">
        <f t="shared" si="0"/>
        <v>7506593905030312</v>
      </c>
      <c r="N31" s="6" t="s">
        <v>2371</v>
      </c>
    </row>
    <row r="32" spans="1:14" x14ac:dyDescent="0.25">
      <c r="A32" s="6" t="s">
        <v>2329</v>
      </c>
      <c r="B32" s="21">
        <v>44363</v>
      </c>
      <c r="C32" s="6">
        <v>-180</v>
      </c>
      <c r="D32" s="6"/>
      <c r="E32" s="6"/>
      <c r="F32" s="6" t="s">
        <v>98</v>
      </c>
      <c r="G32" s="6" t="s">
        <v>99</v>
      </c>
      <c r="H32" s="6" t="s">
        <v>100</v>
      </c>
      <c r="L32" s="6" t="s">
        <v>2372</v>
      </c>
      <c r="N32" s="6" t="s">
        <v>1063</v>
      </c>
    </row>
    <row r="33" spans="1:14" x14ac:dyDescent="0.25">
      <c r="A33" s="6" t="s">
        <v>2329</v>
      </c>
      <c r="B33" s="21">
        <v>44362</v>
      </c>
      <c r="C33" s="6">
        <v>-38</v>
      </c>
      <c r="D33" s="6"/>
      <c r="E33" s="6"/>
      <c r="F33" s="6" t="s">
        <v>22</v>
      </c>
      <c r="I33" s="6" t="s">
        <v>2373</v>
      </c>
      <c r="J33" s="6" t="s">
        <v>2374</v>
      </c>
      <c r="K33" s="6" t="str">
        <f>"7506593905030312"</f>
        <v>7506593905030312</v>
      </c>
      <c r="N33" s="6" t="s">
        <v>2375</v>
      </c>
    </row>
    <row r="34" spans="1:14" x14ac:dyDescent="0.25">
      <c r="A34" s="6" t="s">
        <v>2329</v>
      </c>
      <c r="B34" s="21">
        <v>44363</v>
      </c>
      <c r="C34" s="6">
        <v>-50</v>
      </c>
      <c r="D34" s="6"/>
      <c r="E34" s="6"/>
      <c r="F34" s="6" t="s">
        <v>29</v>
      </c>
      <c r="G34" s="6" t="s">
        <v>2109</v>
      </c>
      <c r="H34" s="6" t="s">
        <v>2110</v>
      </c>
      <c r="L34" s="6" t="s">
        <v>2376</v>
      </c>
      <c r="N34" s="6" t="s">
        <v>2377</v>
      </c>
    </row>
    <row r="35" spans="1:14" x14ac:dyDescent="0.25">
      <c r="A35" s="6" t="s">
        <v>2329</v>
      </c>
      <c r="B35" s="21">
        <v>44363</v>
      </c>
      <c r="C35" s="6"/>
      <c r="D35" s="6">
        <v>-108.01</v>
      </c>
      <c r="E35" s="6"/>
      <c r="F35" s="6" t="s">
        <v>29</v>
      </c>
      <c r="G35" s="6" t="s">
        <v>867</v>
      </c>
      <c r="H35" s="6" t="s">
        <v>868</v>
      </c>
      <c r="L35" s="6">
        <v>111189400375</v>
      </c>
      <c r="N35" s="6" t="s">
        <v>2378</v>
      </c>
    </row>
    <row r="36" spans="1:14" x14ac:dyDescent="0.25">
      <c r="A36" s="6" t="s">
        <v>2329</v>
      </c>
      <c r="B36" s="21">
        <v>44363</v>
      </c>
      <c r="C36" s="6"/>
      <c r="D36" s="6">
        <v>-108.01</v>
      </c>
      <c r="E36" s="6"/>
      <c r="F36" s="6" t="s">
        <v>29</v>
      </c>
      <c r="G36" s="6" t="s">
        <v>867</v>
      </c>
      <c r="H36" s="6" t="s">
        <v>868</v>
      </c>
      <c r="L36" s="6">
        <v>111187620326</v>
      </c>
      <c r="N36" s="6" t="s">
        <v>2379</v>
      </c>
    </row>
    <row r="37" spans="1:14" x14ac:dyDescent="0.25">
      <c r="A37" s="6" t="s">
        <v>2380</v>
      </c>
      <c r="B37" s="21">
        <v>44366</v>
      </c>
      <c r="C37" s="6">
        <v>-55</v>
      </c>
      <c r="D37" s="6"/>
      <c r="E37" s="6"/>
      <c r="F37" s="6" t="s">
        <v>13</v>
      </c>
      <c r="I37" s="6" t="s">
        <v>2381</v>
      </c>
      <c r="J37" s="6" t="s">
        <v>140</v>
      </c>
      <c r="K37" s="6" t="str">
        <f>"7506593905030312"</f>
        <v>7506593905030312</v>
      </c>
      <c r="N37" s="6" t="s">
        <v>2382</v>
      </c>
    </row>
    <row r="38" spans="1:14" x14ac:dyDescent="0.25">
      <c r="A38" s="6" t="s">
        <v>2380</v>
      </c>
      <c r="B38" s="21">
        <v>44367</v>
      </c>
      <c r="C38" s="6">
        <v>-180</v>
      </c>
      <c r="D38" s="6"/>
      <c r="E38" s="6"/>
      <c r="F38" s="6" t="s">
        <v>43</v>
      </c>
      <c r="I38" s="6" t="s">
        <v>2383</v>
      </c>
      <c r="J38" s="6" t="s">
        <v>2384</v>
      </c>
      <c r="K38" s="6" t="str">
        <f>"7506593905030312"</f>
        <v>7506593905030312</v>
      </c>
      <c r="N38" s="6" t="s">
        <v>2385</v>
      </c>
    </row>
    <row r="39" spans="1:14" x14ac:dyDescent="0.25">
      <c r="A39" s="6" t="s">
        <v>2380</v>
      </c>
      <c r="B39" s="21">
        <v>44367</v>
      </c>
      <c r="C39" s="6">
        <v>-0.5</v>
      </c>
      <c r="D39" s="6"/>
      <c r="E39" s="6"/>
      <c r="F39" s="6" t="s">
        <v>47</v>
      </c>
      <c r="N39" s="6" t="s">
        <v>48</v>
      </c>
    </row>
    <row r="40" spans="1:14" x14ac:dyDescent="0.25">
      <c r="A40" s="6" t="s">
        <v>2380</v>
      </c>
      <c r="B40" s="21">
        <v>44368</v>
      </c>
      <c r="C40" s="6">
        <v>-103.48</v>
      </c>
      <c r="D40" s="6"/>
      <c r="E40" s="6"/>
      <c r="F40" s="6" t="s">
        <v>98</v>
      </c>
      <c r="G40" s="6" t="s">
        <v>147</v>
      </c>
      <c r="H40" s="6" t="s">
        <v>54</v>
      </c>
      <c r="L40" s="6">
        <v>7.1736530130071301E+33</v>
      </c>
      <c r="N40" s="6" t="s">
        <v>148</v>
      </c>
    </row>
    <row r="41" spans="1:14" x14ac:dyDescent="0.25">
      <c r="A41" s="6" t="s">
        <v>2380</v>
      </c>
      <c r="B41" s="21">
        <v>44368</v>
      </c>
      <c r="C41" s="6">
        <v>-168.99</v>
      </c>
      <c r="D41" s="6"/>
      <c r="E41" s="6"/>
      <c r="F41" s="6" t="s">
        <v>13</v>
      </c>
      <c r="I41" s="6" t="s">
        <v>2134</v>
      </c>
      <c r="J41" s="6" t="s">
        <v>2135</v>
      </c>
      <c r="K41" s="6" t="str">
        <f>"7506593905030312"</f>
        <v>7506593905030312</v>
      </c>
      <c r="N41" s="6" t="s">
        <v>2386</v>
      </c>
    </row>
    <row r="42" spans="1:14" x14ac:dyDescent="0.25">
      <c r="A42" s="6" t="s">
        <v>2380</v>
      </c>
      <c r="B42" s="21">
        <v>44368</v>
      </c>
      <c r="C42" s="6">
        <v>-76.150000000000006</v>
      </c>
      <c r="D42" s="6"/>
      <c r="E42" s="6"/>
      <c r="F42" s="6" t="s">
        <v>13</v>
      </c>
      <c r="I42" s="6" t="s">
        <v>2137</v>
      </c>
      <c r="J42" s="6" t="s">
        <v>57</v>
      </c>
      <c r="K42" s="6" t="str">
        <f>"7506593905030312"</f>
        <v>7506593905030312</v>
      </c>
      <c r="N42" s="6" t="s">
        <v>2387</v>
      </c>
    </row>
    <row r="43" spans="1:14" x14ac:dyDescent="0.25">
      <c r="A43" s="6" t="s">
        <v>2380</v>
      </c>
      <c r="B43" s="21">
        <v>44368</v>
      </c>
      <c r="C43" s="6">
        <v>-9.92</v>
      </c>
      <c r="D43" s="6"/>
      <c r="E43" s="6"/>
      <c r="F43" s="6" t="s">
        <v>13</v>
      </c>
      <c r="I43" s="6" t="s">
        <v>2236</v>
      </c>
      <c r="J43" s="6" t="s">
        <v>77</v>
      </c>
      <c r="K43" s="6" t="str">
        <f>"7506593905030312"</f>
        <v>7506593905030312</v>
      </c>
      <c r="N43" s="6" t="s">
        <v>2388</v>
      </c>
    </row>
    <row r="44" spans="1:14" x14ac:dyDescent="0.25">
      <c r="A44" s="6" t="s">
        <v>2380</v>
      </c>
      <c r="B44" s="21">
        <v>44368</v>
      </c>
      <c r="C44" s="6">
        <v>-1.3</v>
      </c>
      <c r="D44" s="6"/>
      <c r="E44" s="6"/>
      <c r="F44" s="6" t="s">
        <v>13</v>
      </c>
      <c r="I44" s="6" t="s">
        <v>2236</v>
      </c>
      <c r="J44" s="6" t="s">
        <v>77</v>
      </c>
      <c r="K44" s="6" t="str">
        <f>"7506593905030312"</f>
        <v>7506593905030312</v>
      </c>
      <c r="N44" s="6" t="s">
        <v>2389</v>
      </c>
    </row>
    <row r="45" spans="1:14" x14ac:dyDescent="0.25">
      <c r="A45" s="6" t="s">
        <v>2380</v>
      </c>
      <c r="B45" s="21">
        <v>44368</v>
      </c>
      <c r="C45" s="6">
        <v>-7.3</v>
      </c>
      <c r="D45" s="6"/>
      <c r="E45" s="6"/>
      <c r="F45" s="6" t="s">
        <v>13</v>
      </c>
      <c r="I45" s="6" t="s">
        <v>1862</v>
      </c>
      <c r="J45" s="6" t="s">
        <v>15</v>
      </c>
      <c r="K45" s="6" t="str">
        <f>"7506593905030312"</f>
        <v>7506593905030312</v>
      </c>
      <c r="N45" s="6" t="s">
        <v>2390</v>
      </c>
    </row>
    <row r="46" spans="1:14" x14ac:dyDescent="0.25">
      <c r="A46" s="6" t="s">
        <v>2380</v>
      </c>
      <c r="B46" s="21">
        <v>44368</v>
      </c>
      <c r="C46" s="6">
        <v>-31.45</v>
      </c>
      <c r="D46" s="6"/>
      <c r="E46" s="6"/>
      <c r="F46" s="6" t="s">
        <v>29</v>
      </c>
      <c r="G46" s="6" t="s">
        <v>104</v>
      </c>
      <c r="H46" s="6" t="s">
        <v>105</v>
      </c>
      <c r="L46" s="6">
        <v>466087879785</v>
      </c>
      <c r="N46" s="6" t="s">
        <v>2391</v>
      </c>
    </row>
    <row r="47" spans="1:14" x14ac:dyDescent="0.25">
      <c r="A47" s="6" t="s">
        <v>2380</v>
      </c>
      <c r="B47" s="21">
        <v>44368</v>
      </c>
      <c r="C47" s="6"/>
      <c r="D47" s="6"/>
      <c r="E47" s="6">
        <v>-54.9</v>
      </c>
      <c r="F47" s="6" t="s">
        <v>29</v>
      </c>
      <c r="G47" s="6" t="s">
        <v>2392</v>
      </c>
      <c r="H47" s="6" t="s">
        <v>2393</v>
      </c>
      <c r="L47" s="6" t="s">
        <v>2394</v>
      </c>
      <c r="N47" s="6" t="s">
        <v>2395</v>
      </c>
    </row>
    <row r="48" spans="1:14" x14ac:dyDescent="0.25">
      <c r="A48" s="6" t="s">
        <v>2380</v>
      </c>
      <c r="B48" s="21">
        <v>44369</v>
      </c>
      <c r="C48" s="6">
        <v>-5</v>
      </c>
      <c r="D48" s="6"/>
      <c r="E48" s="6"/>
      <c r="F48" s="6" t="s">
        <v>13</v>
      </c>
      <c r="I48" s="6" t="s">
        <v>733</v>
      </c>
      <c r="J48" s="6" t="s">
        <v>734</v>
      </c>
      <c r="K48" s="6" t="str">
        <f>"7506593905030312"</f>
        <v>7506593905030312</v>
      </c>
      <c r="N48" s="6" t="s">
        <v>2396</v>
      </c>
    </row>
    <row r="49" spans="1:14" x14ac:dyDescent="0.25">
      <c r="A49" s="6" t="s">
        <v>2380</v>
      </c>
      <c r="B49" s="21">
        <v>44369</v>
      </c>
      <c r="C49" s="6">
        <v>-29.99</v>
      </c>
      <c r="D49" s="6"/>
      <c r="E49" s="6"/>
      <c r="F49" s="6" t="s">
        <v>13</v>
      </c>
      <c r="I49" s="6" t="s">
        <v>1699</v>
      </c>
      <c r="J49" s="6" t="s">
        <v>144</v>
      </c>
      <c r="K49" s="6" t="str">
        <f>"7506593905030312"</f>
        <v>7506593905030312</v>
      </c>
      <c r="N49" s="6" t="s">
        <v>2397</v>
      </c>
    </row>
    <row r="50" spans="1:14" x14ac:dyDescent="0.25">
      <c r="A50" s="6" t="s">
        <v>2380</v>
      </c>
      <c r="B50" s="21">
        <v>44369</v>
      </c>
      <c r="C50" s="6">
        <v>-49.99</v>
      </c>
      <c r="D50" s="6"/>
      <c r="E50" s="6"/>
      <c r="F50" s="6" t="s">
        <v>22</v>
      </c>
      <c r="I50" s="6" t="s">
        <v>1368</v>
      </c>
      <c r="J50" s="6" t="s">
        <v>661</v>
      </c>
      <c r="K50" s="6" t="str">
        <f>"7506593905030312"</f>
        <v>7506593905030312</v>
      </c>
      <c r="N50" s="6" t="s">
        <v>2398</v>
      </c>
    </row>
    <row r="51" spans="1:14" x14ac:dyDescent="0.25">
      <c r="A51" s="6" t="s">
        <v>2380</v>
      </c>
      <c r="B51" s="21">
        <v>44370</v>
      </c>
      <c r="C51" s="6">
        <v>1407.76</v>
      </c>
      <c r="D51" s="6"/>
      <c r="E51" s="6"/>
      <c r="F51" s="6" t="s">
        <v>17</v>
      </c>
      <c r="G51" s="6" t="s">
        <v>127</v>
      </c>
      <c r="H51" s="6" t="s">
        <v>128</v>
      </c>
      <c r="L51" s="6" t="s">
        <v>2399</v>
      </c>
      <c r="M51" s="6" t="s">
        <v>1734</v>
      </c>
      <c r="N51" s="6" t="s">
        <v>2400</v>
      </c>
    </row>
    <row r="52" spans="1:14" x14ac:dyDescent="0.25">
      <c r="A52" s="6" t="s">
        <v>2380</v>
      </c>
      <c r="B52" s="21">
        <v>44371</v>
      </c>
      <c r="C52" s="6"/>
      <c r="D52" s="6">
        <v>204.5</v>
      </c>
      <c r="E52" s="6"/>
      <c r="F52" s="6" t="s">
        <v>17</v>
      </c>
      <c r="G52" s="6" t="s">
        <v>2401</v>
      </c>
      <c r="H52" s="6" t="s">
        <v>2402</v>
      </c>
      <c r="L52" s="6" t="s">
        <v>2403</v>
      </c>
      <c r="N52" s="6" t="s">
        <v>2404</v>
      </c>
    </row>
    <row r="53" spans="1:14" x14ac:dyDescent="0.25">
      <c r="A53" s="6" t="s">
        <v>2380</v>
      </c>
      <c r="B53" s="21">
        <v>44372</v>
      </c>
      <c r="C53" s="6">
        <v>-6.7</v>
      </c>
      <c r="D53" s="6"/>
      <c r="E53" s="6"/>
      <c r="F53" s="6" t="s">
        <v>13</v>
      </c>
      <c r="I53" s="6" t="s">
        <v>2331</v>
      </c>
      <c r="J53" s="6" t="s">
        <v>2332</v>
      </c>
      <c r="K53" s="6" t="str">
        <f t="shared" ref="K53:K58" si="1">"7506593905030312"</f>
        <v>7506593905030312</v>
      </c>
      <c r="N53" s="6" t="s">
        <v>2405</v>
      </c>
    </row>
    <row r="54" spans="1:14" x14ac:dyDescent="0.25">
      <c r="A54" s="6" t="s">
        <v>2380</v>
      </c>
      <c r="B54" s="21">
        <v>44374</v>
      </c>
      <c r="C54" s="6">
        <v>-5.0999999999999996</v>
      </c>
      <c r="D54" s="6"/>
      <c r="E54" s="6"/>
      <c r="F54" s="6" t="s">
        <v>13</v>
      </c>
      <c r="I54" s="6" t="s">
        <v>2216</v>
      </c>
      <c r="J54" s="6" t="s">
        <v>57</v>
      </c>
      <c r="K54" s="6" t="str">
        <f t="shared" si="1"/>
        <v>7506593905030312</v>
      </c>
      <c r="N54" s="6" t="s">
        <v>2406</v>
      </c>
    </row>
    <row r="55" spans="1:14" x14ac:dyDescent="0.25">
      <c r="A55" s="6" t="s">
        <v>2380</v>
      </c>
      <c r="B55" s="21">
        <v>44374</v>
      </c>
      <c r="C55" s="6">
        <v>-37.1</v>
      </c>
      <c r="D55" s="6"/>
      <c r="E55" s="6"/>
      <c r="F55" s="6" t="s">
        <v>13</v>
      </c>
      <c r="I55" s="6" t="s">
        <v>2358</v>
      </c>
      <c r="J55" s="6" t="s">
        <v>15</v>
      </c>
      <c r="K55" s="6" t="str">
        <f t="shared" si="1"/>
        <v>7506593905030312</v>
      </c>
      <c r="N55" s="6" t="s">
        <v>2407</v>
      </c>
    </row>
    <row r="56" spans="1:14" x14ac:dyDescent="0.25">
      <c r="A56" s="6" t="s">
        <v>2380</v>
      </c>
      <c r="B56" s="21">
        <v>44374</v>
      </c>
      <c r="C56" s="6">
        <v>-7</v>
      </c>
      <c r="D56" s="6"/>
      <c r="E56" s="6"/>
      <c r="F56" s="6" t="s">
        <v>13</v>
      </c>
      <c r="I56" s="6" t="s">
        <v>2408</v>
      </c>
      <c r="J56" s="6" t="s">
        <v>15</v>
      </c>
      <c r="K56" s="6" t="str">
        <f t="shared" si="1"/>
        <v>7506593905030312</v>
      </c>
      <c r="N56" s="6" t="s">
        <v>2409</v>
      </c>
    </row>
    <row r="57" spans="1:14" x14ac:dyDescent="0.25">
      <c r="A57" s="6" t="s">
        <v>2380</v>
      </c>
      <c r="B57" s="21">
        <v>44375</v>
      </c>
      <c r="C57" s="6">
        <v>-6.35</v>
      </c>
      <c r="D57" s="6"/>
      <c r="E57" s="6"/>
      <c r="F57" s="6" t="s">
        <v>13</v>
      </c>
      <c r="I57" s="6" t="s">
        <v>2410</v>
      </c>
      <c r="J57" s="6" t="s">
        <v>2411</v>
      </c>
      <c r="K57" s="6" t="str">
        <f t="shared" si="1"/>
        <v>7506593905030312</v>
      </c>
      <c r="N57" s="6" t="s">
        <v>2412</v>
      </c>
    </row>
    <row r="58" spans="1:14" x14ac:dyDescent="0.25">
      <c r="A58" s="6" t="s">
        <v>2380</v>
      </c>
      <c r="B58" s="21">
        <v>44375</v>
      </c>
      <c r="C58" s="6"/>
      <c r="D58" s="6">
        <v>-650.62</v>
      </c>
      <c r="E58" s="6"/>
      <c r="F58" s="6" t="s">
        <v>13</v>
      </c>
      <c r="I58" s="6" t="s">
        <v>2413</v>
      </c>
      <c r="J58" s="6" t="s">
        <v>726</v>
      </c>
      <c r="K58" s="6" t="str">
        <f t="shared" si="1"/>
        <v>7506593905030312</v>
      </c>
      <c r="N58" s="6" t="s">
        <v>2414</v>
      </c>
    </row>
    <row r="59" spans="1:14" x14ac:dyDescent="0.25">
      <c r="A59" s="6" t="s">
        <v>2380</v>
      </c>
      <c r="B59" s="21">
        <v>44375</v>
      </c>
      <c r="C59" s="6"/>
      <c r="D59" s="6"/>
      <c r="E59" s="6">
        <v>-205</v>
      </c>
      <c r="F59" s="6" t="s">
        <v>29</v>
      </c>
      <c r="G59" s="6" t="s">
        <v>729</v>
      </c>
      <c r="H59" s="6" t="s">
        <v>730</v>
      </c>
      <c r="L59" s="6">
        <v>211700328008</v>
      </c>
      <c r="N59" s="6" t="s">
        <v>2415</v>
      </c>
    </row>
    <row r="60" spans="1:14" x14ac:dyDescent="0.25">
      <c r="A60" s="6" t="s">
        <v>2380</v>
      </c>
      <c r="B60" s="21">
        <v>44376</v>
      </c>
      <c r="C60" s="6">
        <v>-18.95</v>
      </c>
      <c r="D60" s="6"/>
      <c r="E60" s="6"/>
      <c r="F60" s="6" t="s">
        <v>13</v>
      </c>
      <c r="I60" s="6" t="s">
        <v>2362</v>
      </c>
      <c r="J60" s="6" t="s">
        <v>345</v>
      </c>
      <c r="K60" s="6" t="str">
        <f>"7506593905030312"</f>
        <v>7506593905030312</v>
      </c>
      <c r="N60" s="6" t="s">
        <v>2416</v>
      </c>
    </row>
    <row r="61" spans="1:14" x14ac:dyDescent="0.25">
      <c r="A61" s="6" t="s">
        <v>2380</v>
      </c>
      <c r="B61" s="21">
        <v>44376</v>
      </c>
      <c r="C61" s="6">
        <v>-49</v>
      </c>
      <c r="D61" s="6"/>
      <c r="E61" s="6"/>
      <c r="F61" s="6" t="s">
        <v>13</v>
      </c>
      <c r="I61" s="6" t="s">
        <v>2292</v>
      </c>
      <c r="J61" s="6" t="s">
        <v>2293</v>
      </c>
      <c r="K61" s="6" t="str">
        <f>"7506593905030312"</f>
        <v>7506593905030312</v>
      </c>
      <c r="N61" s="6" t="s">
        <v>2417</v>
      </c>
    </row>
    <row r="62" spans="1:14" x14ac:dyDescent="0.25">
      <c r="A62" s="6" t="s">
        <v>2380</v>
      </c>
      <c r="B62" s="21">
        <v>44377</v>
      </c>
      <c r="C62" s="6">
        <v>28.55</v>
      </c>
      <c r="D62" s="6"/>
      <c r="E62" s="6"/>
      <c r="F62" s="6" t="s">
        <v>17</v>
      </c>
      <c r="G62" s="6" t="s">
        <v>163</v>
      </c>
      <c r="H62" s="6" t="s">
        <v>164</v>
      </c>
      <c r="L62" s="6" t="s">
        <v>2418</v>
      </c>
      <c r="M62" s="6" t="s">
        <v>2419</v>
      </c>
      <c r="N62" s="6" t="s">
        <v>2420</v>
      </c>
    </row>
    <row r="63" spans="1:14" x14ac:dyDescent="0.25">
      <c r="A63" s="6" t="s">
        <v>2380</v>
      </c>
      <c r="B63" s="21">
        <v>44377</v>
      </c>
      <c r="C63" s="6">
        <v>17.5</v>
      </c>
      <c r="D63" s="6"/>
      <c r="E63" s="6"/>
      <c r="F63" s="6" t="s">
        <v>17</v>
      </c>
      <c r="G63" s="6" t="s">
        <v>163</v>
      </c>
      <c r="H63" s="6" t="s">
        <v>164</v>
      </c>
      <c r="L63" s="6" t="s">
        <v>2421</v>
      </c>
      <c r="N63" s="6" t="s">
        <v>2422</v>
      </c>
    </row>
    <row r="64" spans="1:14" x14ac:dyDescent="0.25">
      <c r="A64" s="6" t="s">
        <v>2380</v>
      </c>
      <c r="B64" s="21">
        <v>44377</v>
      </c>
      <c r="C64" s="6"/>
      <c r="D64" s="6">
        <v>-244.41</v>
      </c>
      <c r="E64" s="6"/>
      <c r="F64" s="6" t="s">
        <v>29</v>
      </c>
      <c r="G64" s="6" t="s">
        <v>1275</v>
      </c>
      <c r="H64" s="6" t="s">
        <v>1276</v>
      </c>
      <c r="L64" s="6">
        <v>61630617083</v>
      </c>
      <c r="N64" s="6" t="s">
        <v>2423</v>
      </c>
    </row>
    <row r="65" spans="1:14" x14ac:dyDescent="0.25">
      <c r="A65" s="6" t="s">
        <v>2380</v>
      </c>
      <c r="B65" s="21">
        <v>44377</v>
      </c>
      <c r="C65" s="6">
        <v>-8.68</v>
      </c>
      <c r="D65" s="6"/>
      <c r="E65" s="6"/>
      <c r="F65" s="6" t="s">
        <v>29</v>
      </c>
      <c r="G65" s="6" t="s">
        <v>349</v>
      </c>
      <c r="H65" s="6" t="s">
        <v>350</v>
      </c>
      <c r="L65" s="6">
        <v>621414503686</v>
      </c>
      <c r="N65" s="6" t="s">
        <v>2424</v>
      </c>
    </row>
    <row r="66" spans="1:14" x14ac:dyDescent="0.25">
      <c r="A66" s="6" t="s">
        <v>2380</v>
      </c>
      <c r="B66" s="21">
        <v>44377</v>
      </c>
      <c r="C66" s="6">
        <v>-386.41</v>
      </c>
      <c r="D66" s="6"/>
      <c r="E66" s="6"/>
      <c r="F66" s="6" t="s">
        <v>149</v>
      </c>
      <c r="L66" s="6" t="s">
        <v>2425</v>
      </c>
      <c r="M66" s="6" t="s">
        <v>151</v>
      </c>
      <c r="N66" s="6" t="s">
        <v>152</v>
      </c>
    </row>
    <row r="67" spans="1:14" x14ac:dyDescent="0.25">
      <c r="A67" s="6" t="s">
        <v>2380</v>
      </c>
      <c r="B67" s="21">
        <v>44377</v>
      </c>
      <c r="C67" s="6">
        <v>-42</v>
      </c>
      <c r="D67" s="6"/>
      <c r="E67" s="6"/>
      <c r="F67" s="6" t="s">
        <v>13</v>
      </c>
      <c r="I67" s="6" t="s">
        <v>2426</v>
      </c>
      <c r="J67" s="6" t="s">
        <v>144</v>
      </c>
      <c r="K67" s="6" t="str">
        <f>"7506593905030312"</f>
        <v>7506593905030312</v>
      </c>
      <c r="N67" s="6" t="s">
        <v>2427</v>
      </c>
    </row>
    <row r="69" spans="1:14" x14ac:dyDescent="0.25">
      <c r="C69" s="34" t="str">
        <f>C4</f>
        <v>PRIVE</v>
      </c>
      <c r="D69" s="34" t="str">
        <f>D4</f>
        <v>EXTRA</v>
      </c>
      <c r="E69" s="34" t="s">
        <v>158</v>
      </c>
    </row>
    <row r="70" spans="1:14" x14ac:dyDescent="0.25">
      <c r="C70" s="37">
        <f>SUM(C5:C68)</f>
        <v>-1165.3300000000006</v>
      </c>
      <c r="D70" s="37">
        <f>SUM(D5:D68)</f>
        <v>-3575.53</v>
      </c>
      <c r="E70" s="37">
        <f>SUM(E5:E68)</f>
        <v>-259.89999999999998</v>
      </c>
    </row>
    <row r="71" spans="1:14" x14ac:dyDescent="0.25">
      <c r="C71" s="76">
        <f>SUM(C70:D70)</f>
        <v>-4740.8600000000006</v>
      </c>
      <c r="D71" s="77"/>
      <c r="F71" s="28"/>
    </row>
    <row r="72" spans="1:14" x14ac:dyDescent="0.25">
      <c r="E72" s="55"/>
    </row>
    <row r="73" spans="1:14" x14ac:dyDescent="0.25">
      <c r="F73" s="29"/>
    </row>
  </sheetData>
  <mergeCells count="1">
    <mergeCell ref="C71:D7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7D46-9848-4BA1-BBED-1F2355F09AB8}">
  <dimension ref="A4:N41"/>
  <sheetViews>
    <sheetView topLeftCell="A4" workbookViewId="0">
      <selection activeCell="D31" sqref="D31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2261</v>
      </c>
      <c r="B6" s="21">
        <v>44348</v>
      </c>
      <c r="C6" s="6">
        <v>378.08</v>
      </c>
      <c r="D6" s="6"/>
      <c r="E6" s="6"/>
      <c r="F6" s="6" t="s">
        <v>17</v>
      </c>
      <c r="G6" s="6" t="s">
        <v>355</v>
      </c>
      <c r="H6" s="6" t="s">
        <v>356</v>
      </c>
      <c r="L6" s="6" t="s">
        <v>2428</v>
      </c>
      <c r="N6" s="6" t="s">
        <v>2429</v>
      </c>
    </row>
    <row r="7" spans="1:14" x14ac:dyDescent="0.25">
      <c r="A7" s="6" t="s">
        <v>2329</v>
      </c>
      <c r="B7" s="21">
        <v>44350</v>
      </c>
      <c r="C7" s="6">
        <v>23.06</v>
      </c>
      <c r="D7" s="6"/>
      <c r="E7" s="6"/>
      <c r="F7" s="6" t="s">
        <v>17</v>
      </c>
      <c r="G7" s="6" t="s">
        <v>163</v>
      </c>
      <c r="H7" s="6" t="s">
        <v>164</v>
      </c>
      <c r="L7" s="6" t="s">
        <v>2430</v>
      </c>
      <c r="M7" s="6" t="s">
        <v>1234</v>
      </c>
      <c r="N7" s="6" t="s">
        <v>2431</v>
      </c>
    </row>
    <row r="8" spans="1:14" x14ac:dyDescent="0.25">
      <c r="A8" s="6" t="s">
        <v>2329</v>
      </c>
      <c r="B8" s="21">
        <v>44350</v>
      </c>
      <c r="C8" s="6">
        <v>-42.39</v>
      </c>
      <c r="D8" s="6"/>
      <c r="E8" s="6"/>
      <c r="F8" s="6" t="s">
        <v>13</v>
      </c>
      <c r="I8" s="6" t="s">
        <v>2172</v>
      </c>
      <c r="J8" s="6" t="s">
        <v>227</v>
      </c>
      <c r="K8" s="6" t="str">
        <f t="shared" ref="K8:K18" si="0">"7506593903010016"</f>
        <v>7506593903010016</v>
      </c>
      <c r="N8" s="6" t="s">
        <v>2432</v>
      </c>
    </row>
    <row r="9" spans="1:14" x14ac:dyDescent="0.25">
      <c r="A9" s="6" t="s">
        <v>2329</v>
      </c>
      <c r="B9" s="21">
        <v>44351</v>
      </c>
      <c r="C9" s="6">
        <v>-2.7</v>
      </c>
      <c r="D9" s="6"/>
      <c r="E9" s="6"/>
      <c r="F9" s="6" t="s">
        <v>13</v>
      </c>
      <c r="I9" s="6" t="s">
        <v>310</v>
      </c>
      <c r="J9" s="6" t="s">
        <v>2168</v>
      </c>
      <c r="K9" s="6" t="str">
        <f t="shared" si="0"/>
        <v>7506593903010016</v>
      </c>
      <c r="N9" s="6" t="s">
        <v>2433</v>
      </c>
    </row>
    <row r="10" spans="1:14" x14ac:dyDescent="0.25">
      <c r="A10" s="6" t="s">
        <v>2329</v>
      </c>
      <c r="B10" s="21">
        <v>44351</v>
      </c>
      <c r="C10" s="6">
        <v>-40</v>
      </c>
      <c r="D10" s="6"/>
      <c r="E10" s="6"/>
      <c r="F10" s="6" t="s">
        <v>13</v>
      </c>
      <c r="I10" s="6" t="s">
        <v>2318</v>
      </c>
      <c r="J10" s="6" t="s">
        <v>144</v>
      </c>
      <c r="K10" s="6" t="str">
        <f t="shared" si="0"/>
        <v>7506593903010016</v>
      </c>
      <c r="N10" s="6" t="s">
        <v>2434</v>
      </c>
    </row>
    <row r="11" spans="1:14" x14ac:dyDescent="0.25">
      <c r="A11" s="6" t="s">
        <v>2329</v>
      </c>
      <c r="B11" s="21">
        <v>44351</v>
      </c>
      <c r="C11" s="6">
        <v>-39.99</v>
      </c>
      <c r="D11" s="6"/>
      <c r="E11" s="6"/>
      <c r="F11" s="6" t="s">
        <v>22</v>
      </c>
      <c r="I11" s="6" t="s">
        <v>302</v>
      </c>
      <c r="J11" s="6" t="s">
        <v>96</v>
      </c>
      <c r="K11" s="6" t="str">
        <f t="shared" si="0"/>
        <v>7506593903010016</v>
      </c>
      <c r="N11" s="6" t="s">
        <v>2435</v>
      </c>
    </row>
    <row r="12" spans="1:14" x14ac:dyDescent="0.25">
      <c r="A12" s="6" t="s">
        <v>2329</v>
      </c>
      <c r="B12" s="21">
        <v>44356</v>
      </c>
      <c r="C12" s="6">
        <v>-35.97</v>
      </c>
      <c r="D12" s="6"/>
      <c r="E12" s="6"/>
      <c r="F12" s="6" t="s">
        <v>13</v>
      </c>
      <c r="I12" s="6" t="s">
        <v>2299</v>
      </c>
      <c r="J12" s="6" t="s">
        <v>2135</v>
      </c>
      <c r="K12" s="6" t="str">
        <f t="shared" si="0"/>
        <v>7506593903010016</v>
      </c>
      <c r="N12" s="6" t="s">
        <v>2436</v>
      </c>
    </row>
    <row r="13" spans="1:14" x14ac:dyDescent="0.25">
      <c r="A13" s="6" t="s">
        <v>2329</v>
      </c>
      <c r="B13" s="21">
        <v>44357</v>
      </c>
      <c r="C13" s="6">
        <v>-78.72</v>
      </c>
      <c r="D13" s="6"/>
      <c r="E13" s="6"/>
      <c r="F13" s="6" t="s">
        <v>13</v>
      </c>
      <c r="I13" s="6" t="s">
        <v>2172</v>
      </c>
      <c r="J13" s="6" t="s">
        <v>227</v>
      </c>
      <c r="K13" s="6" t="str">
        <f t="shared" si="0"/>
        <v>7506593903010016</v>
      </c>
      <c r="N13" s="6" t="s">
        <v>2437</v>
      </c>
    </row>
    <row r="14" spans="1:14" x14ac:dyDescent="0.25">
      <c r="A14" s="6" t="s">
        <v>2329</v>
      </c>
      <c r="B14" s="21">
        <v>44357</v>
      </c>
      <c r="C14" s="6">
        <v>-32.49</v>
      </c>
      <c r="D14" s="6"/>
      <c r="E14" s="6"/>
      <c r="F14" s="6" t="s">
        <v>13</v>
      </c>
      <c r="I14" s="6" t="s">
        <v>260</v>
      </c>
      <c r="J14" s="6" t="s">
        <v>57</v>
      </c>
      <c r="K14" s="6" t="str">
        <f t="shared" si="0"/>
        <v>7506593903010016</v>
      </c>
      <c r="N14" s="6" t="s">
        <v>2438</v>
      </c>
    </row>
    <row r="15" spans="1:14" x14ac:dyDescent="0.25">
      <c r="A15" s="6" t="s">
        <v>2329</v>
      </c>
      <c r="B15" s="21">
        <v>44358</v>
      </c>
      <c r="C15" s="6">
        <v>-2.7</v>
      </c>
      <c r="D15" s="6"/>
      <c r="E15" s="6"/>
      <c r="F15" s="6" t="s">
        <v>13</v>
      </c>
      <c r="I15" s="6" t="s">
        <v>310</v>
      </c>
      <c r="J15" s="6" t="s">
        <v>2168</v>
      </c>
      <c r="K15" s="6" t="str">
        <f t="shared" si="0"/>
        <v>7506593903010016</v>
      </c>
      <c r="N15" s="6" t="s">
        <v>2439</v>
      </c>
    </row>
    <row r="16" spans="1:14" x14ac:dyDescent="0.25">
      <c r="A16" s="6" t="s">
        <v>2329</v>
      </c>
      <c r="B16" s="21">
        <v>44359</v>
      </c>
      <c r="C16" s="6">
        <v>-4.63</v>
      </c>
      <c r="D16" s="6"/>
      <c r="E16" s="6"/>
      <c r="F16" s="6" t="s">
        <v>13</v>
      </c>
      <c r="I16" s="6" t="s">
        <v>2137</v>
      </c>
      <c r="J16" s="6" t="s">
        <v>57</v>
      </c>
      <c r="K16" s="6" t="str">
        <f t="shared" si="0"/>
        <v>7506593903010016</v>
      </c>
      <c r="N16" s="6" t="s">
        <v>2440</v>
      </c>
    </row>
    <row r="17" spans="1:14" x14ac:dyDescent="0.25">
      <c r="A17" s="6" t="s">
        <v>2329</v>
      </c>
      <c r="B17" s="21">
        <v>44359</v>
      </c>
      <c r="C17" s="6">
        <v>-25.04</v>
      </c>
      <c r="D17" s="6"/>
      <c r="E17" s="6"/>
      <c r="F17" s="6" t="s">
        <v>13</v>
      </c>
      <c r="I17" s="6" t="s">
        <v>2137</v>
      </c>
      <c r="J17" s="6" t="s">
        <v>57</v>
      </c>
      <c r="K17" s="6" t="str">
        <f t="shared" si="0"/>
        <v>7506593903010016</v>
      </c>
      <c r="N17" s="6" t="s">
        <v>2441</v>
      </c>
    </row>
    <row r="18" spans="1:14" x14ac:dyDescent="0.25">
      <c r="A18" s="6" t="s">
        <v>2329</v>
      </c>
      <c r="B18" s="21">
        <v>44359</v>
      </c>
      <c r="C18" s="6">
        <v>-50.9</v>
      </c>
      <c r="D18" s="6"/>
      <c r="E18" s="6"/>
      <c r="F18" s="6" t="s">
        <v>13</v>
      </c>
      <c r="I18" s="6" t="s">
        <v>2137</v>
      </c>
      <c r="J18" s="6" t="s">
        <v>57</v>
      </c>
      <c r="K18" s="6" t="str">
        <f t="shared" si="0"/>
        <v>7506593903010016</v>
      </c>
      <c r="N18" s="6" t="s">
        <v>2442</v>
      </c>
    </row>
    <row r="19" spans="1:14" x14ac:dyDescent="0.25">
      <c r="A19" s="6" t="s">
        <v>2329</v>
      </c>
      <c r="B19" s="21">
        <v>44361</v>
      </c>
      <c r="C19" s="6"/>
      <c r="D19" s="6"/>
      <c r="E19" s="6">
        <v>-5000</v>
      </c>
      <c r="F19" s="6" t="s">
        <v>235</v>
      </c>
      <c r="G19" s="6" t="s">
        <v>2015</v>
      </c>
      <c r="H19" s="6" t="s">
        <v>2016</v>
      </c>
      <c r="L19" s="6" t="s">
        <v>2017</v>
      </c>
      <c r="N19" s="6" t="s">
        <v>2443</v>
      </c>
    </row>
    <row r="20" spans="1:14" x14ac:dyDescent="0.25">
      <c r="A20" s="6" t="s">
        <v>2329</v>
      </c>
      <c r="B20" s="21">
        <v>44363</v>
      </c>
      <c r="C20" s="6">
        <v>-2.79</v>
      </c>
      <c r="D20" s="6"/>
      <c r="E20" s="6"/>
      <c r="F20" s="6" t="s">
        <v>107</v>
      </c>
      <c r="G20" s="6" t="s">
        <v>1444</v>
      </c>
      <c r="H20" s="6" t="s">
        <v>2310</v>
      </c>
      <c r="L20" s="6" t="s">
        <v>2444</v>
      </c>
      <c r="N20" s="6" t="s">
        <v>2445</v>
      </c>
    </row>
    <row r="21" spans="1:14" x14ac:dyDescent="0.25">
      <c r="A21" s="6" t="s">
        <v>2329</v>
      </c>
      <c r="B21" s="21">
        <v>44363</v>
      </c>
      <c r="C21" s="6">
        <v>-5.86</v>
      </c>
      <c r="D21" s="6"/>
      <c r="E21" s="6"/>
      <c r="F21" s="6" t="s">
        <v>13</v>
      </c>
      <c r="I21" s="6" t="s">
        <v>2208</v>
      </c>
      <c r="J21" s="6" t="s">
        <v>57</v>
      </c>
      <c r="K21" s="6" t="str">
        <f>"7506593903010016"</f>
        <v>7506593903010016</v>
      </c>
      <c r="N21" s="6" t="s">
        <v>2446</v>
      </c>
    </row>
    <row r="22" spans="1:14" x14ac:dyDescent="0.25">
      <c r="A22" s="6" t="s">
        <v>2380</v>
      </c>
      <c r="B22" s="21">
        <v>44363</v>
      </c>
      <c r="C22" s="6">
        <v>-82.01</v>
      </c>
      <c r="D22" s="6"/>
      <c r="E22" s="6"/>
      <c r="F22" s="6" t="s">
        <v>13</v>
      </c>
      <c r="I22" s="6" t="s">
        <v>2172</v>
      </c>
      <c r="J22" s="6" t="s">
        <v>227</v>
      </c>
      <c r="K22" s="6" t="str">
        <f>"7506593903010016"</f>
        <v>7506593903010016</v>
      </c>
      <c r="N22" s="6" t="s">
        <v>2447</v>
      </c>
    </row>
    <row r="23" spans="1:14" x14ac:dyDescent="0.25">
      <c r="A23" s="6" t="s">
        <v>2380</v>
      </c>
      <c r="B23" s="21">
        <v>44368</v>
      </c>
      <c r="C23" s="6">
        <v>-9.1</v>
      </c>
      <c r="D23" s="6"/>
      <c r="E23" s="6"/>
      <c r="F23" s="6" t="s">
        <v>13</v>
      </c>
      <c r="I23" s="6" t="s">
        <v>1583</v>
      </c>
      <c r="J23" s="6" t="s">
        <v>937</v>
      </c>
      <c r="K23" s="6" t="str">
        <f>"7506593903010016"</f>
        <v>7506593903010016</v>
      </c>
      <c r="N23" s="6" t="s">
        <v>2448</v>
      </c>
    </row>
    <row r="24" spans="1:14" x14ac:dyDescent="0.25">
      <c r="A24" s="6" t="s">
        <v>2380</v>
      </c>
      <c r="B24" s="21">
        <v>44369</v>
      </c>
      <c r="C24" s="6">
        <v>-81.510000000000005</v>
      </c>
      <c r="D24" s="6"/>
      <c r="E24" s="6"/>
      <c r="F24" s="6" t="s">
        <v>13</v>
      </c>
      <c r="I24" s="6" t="s">
        <v>2267</v>
      </c>
      <c r="J24" s="6" t="s">
        <v>224</v>
      </c>
      <c r="K24" s="6" t="str">
        <f>"7506593903010016"</f>
        <v>7506593903010016</v>
      </c>
      <c r="N24" s="6" t="s">
        <v>2449</v>
      </c>
    </row>
    <row r="25" spans="1:14" x14ac:dyDescent="0.25">
      <c r="A25" s="6" t="s">
        <v>2380</v>
      </c>
      <c r="B25" s="21">
        <v>44369</v>
      </c>
      <c r="C25" s="6">
        <v>69.41</v>
      </c>
      <c r="D25" s="6"/>
      <c r="E25" s="6"/>
      <c r="F25" s="6" t="s">
        <v>17</v>
      </c>
      <c r="G25" s="6" t="s">
        <v>775</v>
      </c>
      <c r="H25" s="6" t="s">
        <v>1405</v>
      </c>
      <c r="L25" s="6" t="s">
        <v>2450</v>
      </c>
      <c r="N25" s="6" t="s">
        <v>2451</v>
      </c>
    </row>
    <row r="26" spans="1:14" x14ac:dyDescent="0.25">
      <c r="A26" s="6" t="s">
        <v>2380</v>
      </c>
      <c r="B26" s="21">
        <v>44370</v>
      </c>
      <c r="C26" s="6">
        <v>99.3</v>
      </c>
      <c r="D26" s="6"/>
      <c r="E26" s="6"/>
      <c r="F26" s="6" t="s">
        <v>17</v>
      </c>
      <c r="G26" s="6" t="s">
        <v>355</v>
      </c>
      <c r="H26" s="6" t="s">
        <v>356</v>
      </c>
      <c r="L26" s="6" t="s">
        <v>812</v>
      </c>
      <c r="N26" s="6" t="s">
        <v>2452</v>
      </c>
    </row>
    <row r="27" spans="1:14" x14ac:dyDescent="0.25">
      <c r="A27" s="6" t="s">
        <v>2380</v>
      </c>
      <c r="B27" s="21">
        <v>44370</v>
      </c>
      <c r="C27" s="6">
        <v>1065.9000000000001</v>
      </c>
      <c r="D27" s="6"/>
      <c r="E27" s="6"/>
      <c r="F27" s="6" t="s">
        <v>17</v>
      </c>
      <c r="G27" s="6" t="s">
        <v>127</v>
      </c>
      <c r="H27" s="6" t="s">
        <v>128</v>
      </c>
      <c r="L27" s="6" t="s">
        <v>2453</v>
      </c>
      <c r="M27" s="6" t="s">
        <v>1662</v>
      </c>
      <c r="N27" s="6" t="s">
        <v>2454</v>
      </c>
    </row>
    <row r="28" spans="1:14" x14ac:dyDescent="0.25">
      <c r="A28" s="6" t="s">
        <v>2380</v>
      </c>
      <c r="B28" s="21">
        <v>44371</v>
      </c>
      <c r="C28" s="6">
        <v>-78.27</v>
      </c>
      <c r="D28" s="6"/>
      <c r="E28" s="6"/>
      <c r="F28" s="6" t="s">
        <v>13</v>
      </c>
      <c r="I28" s="6" t="s">
        <v>2172</v>
      </c>
      <c r="J28" s="6" t="s">
        <v>227</v>
      </c>
      <c r="K28" s="6" t="str">
        <f t="shared" ref="K28:K33" si="1">"7506593903010016"</f>
        <v>7506593903010016</v>
      </c>
      <c r="N28" s="6" t="s">
        <v>2455</v>
      </c>
    </row>
    <row r="29" spans="1:14" x14ac:dyDescent="0.25">
      <c r="A29" s="6" t="s">
        <v>2380</v>
      </c>
      <c r="B29" s="21">
        <v>44371</v>
      </c>
      <c r="C29" s="6">
        <v>-6.44</v>
      </c>
      <c r="D29" s="6"/>
      <c r="E29" s="6"/>
      <c r="F29" s="6" t="s">
        <v>22</v>
      </c>
      <c r="I29" s="6" t="s">
        <v>260</v>
      </c>
      <c r="J29" s="6" t="s">
        <v>57</v>
      </c>
      <c r="K29" s="6" t="str">
        <f t="shared" si="1"/>
        <v>7506593903010016</v>
      </c>
      <c r="N29" s="6" t="s">
        <v>2456</v>
      </c>
    </row>
    <row r="30" spans="1:14" x14ac:dyDescent="0.25">
      <c r="A30" s="6" t="s">
        <v>2380</v>
      </c>
      <c r="B30" s="21">
        <v>44372</v>
      </c>
      <c r="C30" s="6">
        <v>-2.7</v>
      </c>
      <c r="D30" s="6"/>
      <c r="E30" s="6"/>
      <c r="F30" s="6" t="s">
        <v>13</v>
      </c>
      <c r="I30" s="6" t="s">
        <v>310</v>
      </c>
      <c r="J30" s="6" t="s">
        <v>2168</v>
      </c>
      <c r="K30" s="6" t="str">
        <f t="shared" si="1"/>
        <v>7506593903010016</v>
      </c>
      <c r="N30" s="6" t="s">
        <v>2457</v>
      </c>
    </row>
    <row r="31" spans="1:14" x14ac:dyDescent="0.25">
      <c r="A31" s="6" t="s">
        <v>2380</v>
      </c>
      <c r="B31" s="21">
        <v>44372</v>
      </c>
      <c r="C31" s="6"/>
      <c r="D31" s="6">
        <v>-300</v>
      </c>
      <c r="E31" s="6"/>
      <c r="F31" s="6" t="s">
        <v>13</v>
      </c>
      <c r="I31" s="6" t="s">
        <v>2355</v>
      </c>
      <c r="J31" s="6" t="s">
        <v>1364</v>
      </c>
      <c r="K31" s="6" t="str">
        <f t="shared" si="1"/>
        <v>7506593903010016</v>
      </c>
      <c r="N31" s="6" t="s">
        <v>2458</v>
      </c>
    </row>
    <row r="32" spans="1:14" x14ac:dyDescent="0.25">
      <c r="A32" s="6" t="s">
        <v>2380</v>
      </c>
      <c r="B32" s="21">
        <v>44372</v>
      </c>
      <c r="C32" s="6">
        <v>-35.97</v>
      </c>
      <c r="D32" s="6"/>
      <c r="E32" s="6"/>
      <c r="F32" s="6" t="s">
        <v>13</v>
      </c>
      <c r="I32" s="6" t="s">
        <v>2459</v>
      </c>
      <c r="J32" s="6" t="s">
        <v>280</v>
      </c>
      <c r="K32" s="6" t="str">
        <f t="shared" si="1"/>
        <v>7506593903010016</v>
      </c>
      <c r="N32" s="6" t="s">
        <v>2460</v>
      </c>
    </row>
    <row r="33" spans="1:14" x14ac:dyDescent="0.25">
      <c r="A33" s="6" t="s">
        <v>2380</v>
      </c>
      <c r="B33" s="21">
        <v>44375</v>
      </c>
      <c r="C33" s="6">
        <v>-25.05</v>
      </c>
      <c r="D33" s="6"/>
      <c r="E33" s="6"/>
      <c r="F33" s="6" t="s">
        <v>13</v>
      </c>
      <c r="I33" s="6" t="s">
        <v>2267</v>
      </c>
      <c r="J33" s="6" t="s">
        <v>224</v>
      </c>
      <c r="K33" s="6" t="str">
        <f t="shared" si="1"/>
        <v>7506593903010016</v>
      </c>
      <c r="N33" s="6" t="s">
        <v>2461</v>
      </c>
    </row>
    <row r="34" spans="1:14" x14ac:dyDescent="0.25">
      <c r="A34" s="6" t="s">
        <v>2380</v>
      </c>
      <c r="B34" s="21">
        <v>44377</v>
      </c>
      <c r="C34" s="6">
        <v>15.06</v>
      </c>
      <c r="D34" s="6"/>
      <c r="E34" s="6"/>
      <c r="F34" s="6" t="s">
        <v>17</v>
      </c>
      <c r="G34" s="6" t="s">
        <v>163</v>
      </c>
      <c r="H34" s="6" t="s">
        <v>164</v>
      </c>
      <c r="L34" s="6" t="s">
        <v>2462</v>
      </c>
      <c r="M34" s="6" t="s">
        <v>2038</v>
      </c>
      <c r="N34" s="6" t="s">
        <v>2463</v>
      </c>
    </row>
    <row r="35" spans="1:14" x14ac:dyDescent="0.25">
      <c r="A35" s="6" t="s">
        <v>2380</v>
      </c>
      <c r="B35" s="21">
        <v>44377</v>
      </c>
      <c r="C35" s="6">
        <v>15.06</v>
      </c>
      <c r="D35" s="6"/>
      <c r="E35" s="6"/>
      <c r="F35" s="6" t="s">
        <v>17</v>
      </c>
      <c r="G35" s="6" t="s">
        <v>163</v>
      </c>
      <c r="H35" s="6" t="s">
        <v>164</v>
      </c>
      <c r="L35" s="6" t="s">
        <v>2464</v>
      </c>
      <c r="M35" s="6" t="s">
        <v>1234</v>
      </c>
      <c r="N35" s="6" t="s">
        <v>2465</v>
      </c>
    </row>
    <row r="36" spans="1:14" x14ac:dyDescent="0.25">
      <c r="A36" s="6" t="s">
        <v>2380</v>
      </c>
      <c r="B36" s="21">
        <v>44377</v>
      </c>
      <c r="C36" s="6">
        <v>-60</v>
      </c>
      <c r="D36" s="6"/>
      <c r="E36" s="6"/>
      <c r="F36" s="6" t="s">
        <v>13</v>
      </c>
      <c r="I36" s="6" t="s">
        <v>2466</v>
      </c>
      <c r="J36" s="6" t="s">
        <v>2467</v>
      </c>
      <c r="K36" s="6" t="str">
        <f>"7506593903010016"</f>
        <v>7506593903010016</v>
      </c>
      <c r="N36" s="6" t="s">
        <v>2468</v>
      </c>
    </row>
    <row r="40" spans="1:14" x14ac:dyDescent="0.25">
      <c r="C40" s="41">
        <f>SUM(C5:C39)</f>
        <v>920.63999999999987</v>
      </c>
      <c r="D40" s="41">
        <f t="shared" ref="D40:E40" si="2">SUM(D5:D39)</f>
        <v>-300</v>
      </c>
      <c r="E40" s="41">
        <f t="shared" si="2"/>
        <v>-5000</v>
      </c>
    </row>
    <row r="41" spans="1:14" s="39" customFormat="1" x14ac:dyDescent="0.25">
      <c r="A41" s="6"/>
      <c r="B41" s="6"/>
      <c r="C41" s="78">
        <f>SUM(C40:D40)</f>
        <v>620.63999999999987</v>
      </c>
      <c r="D41" s="79"/>
      <c r="F41" s="6"/>
      <c r="G41" s="6"/>
      <c r="H41" s="6"/>
      <c r="I41" s="6"/>
      <c r="J41" s="6"/>
      <c r="K41" s="6"/>
      <c r="L41" s="6"/>
      <c r="M41" s="6"/>
      <c r="N41" s="6"/>
    </row>
  </sheetData>
  <mergeCells count="1">
    <mergeCell ref="C41:D41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1F1F4-A9E5-4294-9A53-55F47FE1F2B6}">
  <dimension ref="A4:O70"/>
  <sheetViews>
    <sheetView topLeftCell="A43" workbookViewId="0">
      <selection activeCell="C58" sqref="C58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2105</v>
      </c>
      <c r="B6" s="21">
        <v>44317</v>
      </c>
      <c r="C6" s="6">
        <v>-2.7</v>
      </c>
      <c r="D6" s="6"/>
      <c r="E6" s="6"/>
      <c r="F6" s="6" t="s">
        <v>13</v>
      </c>
      <c r="I6" s="6" t="s">
        <v>310</v>
      </c>
      <c r="J6" s="6" t="s">
        <v>2168</v>
      </c>
      <c r="K6" s="6" t="str">
        <f>"7506593905030312"</f>
        <v>7506593905030312</v>
      </c>
      <c r="N6" s="6" t="s">
        <v>2198</v>
      </c>
    </row>
    <row r="7" spans="1:15" x14ac:dyDescent="0.25">
      <c r="A7" s="6" t="s">
        <v>2105</v>
      </c>
      <c r="B7" s="21">
        <v>44317</v>
      </c>
      <c r="C7" s="6">
        <v>-2.5</v>
      </c>
      <c r="D7" s="6"/>
      <c r="E7" s="6"/>
      <c r="F7" s="6" t="s">
        <v>13</v>
      </c>
      <c r="I7" s="6" t="s">
        <v>2199</v>
      </c>
      <c r="J7" s="6" t="s">
        <v>345</v>
      </c>
      <c r="K7" s="6" t="str">
        <f>"7506593905030312"</f>
        <v>7506593905030312</v>
      </c>
      <c r="N7" s="6" t="s">
        <v>2200</v>
      </c>
    </row>
    <row r="8" spans="1:15" x14ac:dyDescent="0.25">
      <c r="A8" s="6" t="s">
        <v>2105</v>
      </c>
      <c r="B8" s="21">
        <v>44318</v>
      </c>
      <c r="C8" s="6">
        <v>-7</v>
      </c>
      <c r="D8" s="6"/>
      <c r="E8" s="6"/>
      <c r="F8" s="6" t="s">
        <v>13</v>
      </c>
      <c r="I8" s="6" t="s">
        <v>199</v>
      </c>
      <c r="J8" s="6" t="s">
        <v>197</v>
      </c>
      <c r="K8" s="6" t="str">
        <f>"7506593905030312"</f>
        <v>7506593905030312</v>
      </c>
      <c r="N8" s="6" t="s">
        <v>2201</v>
      </c>
    </row>
    <row r="9" spans="1:15" x14ac:dyDescent="0.25">
      <c r="A9" s="6" t="s">
        <v>2105</v>
      </c>
      <c r="B9" s="21">
        <v>44319</v>
      </c>
      <c r="C9" s="6">
        <v>-3</v>
      </c>
      <c r="D9" s="6"/>
      <c r="E9" s="6"/>
      <c r="F9" s="6" t="s">
        <v>63</v>
      </c>
      <c r="N9" s="6" t="s">
        <v>64</v>
      </c>
    </row>
    <row r="10" spans="1:15" x14ac:dyDescent="0.25">
      <c r="A10" s="6" t="s">
        <v>2105</v>
      </c>
      <c r="B10" s="21">
        <v>44319</v>
      </c>
      <c r="C10" s="6">
        <v>-273.77999999999997</v>
      </c>
      <c r="D10" s="6"/>
      <c r="E10" s="6"/>
      <c r="F10" s="6" t="s">
        <v>149</v>
      </c>
      <c r="L10" s="6" t="s">
        <v>2202</v>
      </c>
      <c r="M10" s="6" t="s">
        <v>151</v>
      </c>
      <c r="N10" s="6" t="s">
        <v>152</v>
      </c>
    </row>
    <row r="11" spans="1:15" x14ac:dyDescent="0.25">
      <c r="A11" s="6" t="s">
        <v>2105</v>
      </c>
      <c r="B11" s="21">
        <v>44319</v>
      </c>
      <c r="C11" s="6">
        <v>-27</v>
      </c>
      <c r="D11" s="6"/>
      <c r="E11" s="6"/>
      <c r="F11" s="6" t="s">
        <v>13</v>
      </c>
      <c r="I11" s="6" t="s">
        <v>2203</v>
      </c>
      <c r="J11" s="6" t="s">
        <v>2204</v>
      </c>
      <c r="K11" s="6" t="str">
        <f>"7506593905030312"</f>
        <v>7506593905030312</v>
      </c>
      <c r="N11" s="6" t="s">
        <v>2205</v>
      </c>
    </row>
    <row r="12" spans="1:15" x14ac:dyDescent="0.25">
      <c r="A12" s="6" t="s">
        <v>2105</v>
      </c>
      <c r="B12" s="21">
        <v>44320</v>
      </c>
      <c r="C12" s="6">
        <v>-6.1</v>
      </c>
      <c r="D12" s="6"/>
      <c r="E12" s="6"/>
      <c r="F12" s="6" t="s">
        <v>13</v>
      </c>
      <c r="I12" s="6" t="s">
        <v>886</v>
      </c>
      <c r="J12" s="6" t="s">
        <v>15</v>
      </c>
      <c r="K12" s="6" t="str">
        <f>"7506593905030312"</f>
        <v>7506593905030312</v>
      </c>
      <c r="N12" s="6" t="s">
        <v>2206</v>
      </c>
    </row>
    <row r="13" spans="1:15" x14ac:dyDescent="0.25">
      <c r="A13" s="6" t="s">
        <v>2105</v>
      </c>
      <c r="B13" s="21">
        <v>44321</v>
      </c>
      <c r="C13" s="6">
        <v>-14.78</v>
      </c>
      <c r="D13" s="6"/>
      <c r="E13" s="6"/>
      <c r="F13" s="6" t="s">
        <v>29</v>
      </c>
      <c r="G13" s="6" t="s">
        <v>349</v>
      </c>
      <c r="H13" s="6" t="s">
        <v>350</v>
      </c>
      <c r="L13" s="6">
        <v>621405653751</v>
      </c>
      <c r="N13" s="6" t="s">
        <v>2207</v>
      </c>
    </row>
    <row r="14" spans="1:15" x14ac:dyDescent="0.25">
      <c r="A14" s="6" t="s">
        <v>2105</v>
      </c>
      <c r="B14" s="21">
        <v>44321</v>
      </c>
      <c r="C14" s="6">
        <v>-30.41</v>
      </c>
      <c r="D14" s="6"/>
      <c r="E14" s="6"/>
      <c r="F14" s="6" t="s">
        <v>13</v>
      </c>
      <c r="I14" s="6" t="s">
        <v>2208</v>
      </c>
      <c r="J14" s="6" t="s">
        <v>57</v>
      </c>
      <c r="K14" s="6" t="str">
        <f t="shared" ref="K14:K20" si="0">"7506593905030312"</f>
        <v>7506593905030312</v>
      </c>
      <c r="N14" s="6" t="s">
        <v>2209</v>
      </c>
    </row>
    <row r="15" spans="1:15" x14ac:dyDescent="0.25">
      <c r="A15" s="6" t="s">
        <v>2210</v>
      </c>
      <c r="B15" s="21">
        <v>44321</v>
      </c>
      <c r="C15" s="6">
        <v>-7</v>
      </c>
      <c r="D15" s="6"/>
      <c r="E15" s="6"/>
      <c r="F15" s="6" t="s">
        <v>22</v>
      </c>
      <c r="I15" s="6" t="s">
        <v>486</v>
      </c>
      <c r="J15" s="6" t="s">
        <v>57</v>
      </c>
      <c r="K15" s="6" t="str">
        <f t="shared" si="0"/>
        <v>7506593905030312</v>
      </c>
      <c r="N15" s="6" t="s">
        <v>2211</v>
      </c>
    </row>
    <row r="16" spans="1:15" x14ac:dyDescent="0.25">
      <c r="A16" s="6" t="s">
        <v>2210</v>
      </c>
      <c r="B16" s="21">
        <v>44323</v>
      </c>
      <c r="C16" s="6">
        <v>-3.99</v>
      </c>
      <c r="D16" s="6"/>
      <c r="E16" s="6"/>
      <c r="F16" s="6" t="s">
        <v>13</v>
      </c>
      <c r="I16" s="6" t="s">
        <v>2212</v>
      </c>
      <c r="J16" s="6" t="s">
        <v>57</v>
      </c>
      <c r="K16" s="6" t="str">
        <f t="shared" si="0"/>
        <v>7506593905030312</v>
      </c>
      <c r="N16" s="6" t="s">
        <v>2213</v>
      </c>
    </row>
    <row r="17" spans="1:14" x14ac:dyDescent="0.25">
      <c r="A17" s="6" t="s">
        <v>2210</v>
      </c>
      <c r="B17" s="21">
        <v>44323</v>
      </c>
      <c r="C17" s="6">
        <v>-6.59</v>
      </c>
      <c r="D17" s="6"/>
      <c r="E17" s="6"/>
      <c r="F17" s="6" t="s">
        <v>13</v>
      </c>
      <c r="I17" s="6" t="s">
        <v>2172</v>
      </c>
      <c r="J17" s="6" t="s">
        <v>227</v>
      </c>
      <c r="K17" s="6" t="str">
        <f t="shared" si="0"/>
        <v>7506593905030312</v>
      </c>
      <c r="N17" s="6" t="s">
        <v>2214</v>
      </c>
    </row>
    <row r="18" spans="1:14" x14ac:dyDescent="0.25">
      <c r="A18" s="6" t="s">
        <v>2210</v>
      </c>
      <c r="B18" s="21">
        <v>44323</v>
      </c>
      <c r="C18" s="6">
        <v>-2.2000000000000002</v>
      </c>
      <c r="D18" s="6"/>
      <c r="E18" s="6"/>
      <c r="F18" s="6" t="s">
        <v>13</v>
      </c>
      <c r="I18" s="6" t="s">
        <v>255</v>
      </c>
      <c r="J18" s="6" t="s">
        <v>256</v>
      </c>
      <c r="K18" s="6" t="str">
        <f t="shared" si="0"/>
        <v>7506593905030312</v>
      </c>
      <c r="N18" s="6" t="s">
        <v>2215</v>
      </c>
    </row>
    <row r="19" spans="1:14" x14ac:dyDescent="0.25">
      <c r="A19" s="6" t="s">
        <v>2210</v>
      </c>
      <c r="B19" s="21">
        <v>44325</v>
      </c>
      <c r="C19" s="6">
        <v>-6.7</v>
      </c>
      <c r="D19" s="6"/>
      <c r="E19" s="6"/>
      <c r="F19" s="6" t="s">
        <v>13</v>
      </c>
      <c r="I19" s="6" t="s">
        <v>2216</v>
      </c>
      <c r="J19" s="6" t="s">
        <v>57</v>
      </c>
      <c r="K19" s="6" t="str">
        <f t="shared" si="0"/>
        <v>7506593905030312</v>
      </c>
      <c r="N19" s="6" t="s">
        <v>2217</v>
      </c>
    </row>
    <row r="20" spans="1:14" x14ac:dyDescent="0.25">
      <c r="A20" s="6" t="s">
        <v>2210</v>
      </c>
      <c r="B20" s="21">
        <v>44325</v>
      </c>
      <c r="C20" s="6">
        <v>-60.6</v>
      </c>
      <c r="D20" s="6"/>
      <c r="E20" s="6"/>
      <c r="F20" s="6" t="s">
        <v>13</v>
      </c>
      <c r="I20" s="6" t="s">
        <v>2218</v>
      </c>
      <c r="J20" s="6" t="s">
        <v>2219</v>
      </c>
      <c r="K20" s="6" t="str">
        <f t="shared" si="0"/>
        <v>7506593905030312</v>
      </c>
      <c r="N20" s="6" t="s">
        <v>2220</v>
      </c>
    </row>
    <row r="21" spans="1:14" x14ac:dyDescent="0.25">
      <c r="A21" s="6" t="s">
        <v>2210</v>
      </c>
      <c r="B21" s="21">
        <v>44327</v>
      </c>
      <c r="C21" s="6">
        <v>-24.12</v>
      </c>
      <c r="D21" s="6"/>
      <c r="E21" s="6"/>
      <c r="F21" s="6" t="s">
        <v>29</v>
      </c>
      <c r="G21" s="6" t="s">
        <v>349</v>
      </c>
      <c r="H21" s="6" t="s">
        <v>350</v>
      </c>
      <c r="L21" s="6">
        <v>621299122085</v>
      </c>
      <c r="N21" s="6" t="s">
        <v>2221</v>
      </c>
    </row>
    <row r="22" spans="1:14" x14ac:dyDescent="0.25">
      <c r="A22" s="6" t="s">
        <v>2210</v>
      </c>
      <c r="B22" s="21">
        <v>44329</v>
      </c>
      <c r="C22" s="6">
        <v>-7.2</v>
      </c>
      <c r="D22" s="6"/>
      <c r="E22" s="6"/>
      <c r="F22" s="6" t="s">
        <v>13</v>
      </c>
      <c r="I22" s="6" t="s">
        <v>199</v>
      </c>
      <c r="J22" s="6" t="s">
        <v>197</v>
      </c>
      <c r="K22" s="6" t="str">
        <f t="shared" ref="K22:K28" si="1">"7506593905030312"</f>
        <v>7506593905030312</v>
      </c>
      <c r="N22" s="6" t="s">
        <v>2222</v>
      </c>
    </row>
    <row r="23" spans="1:14" x14ac:dyDescent="0.25">
      <c r="A23" s="6" t="s">
        <v>2210</v>
      </c>
      <c r="B23" s="21">
        <v>44330</v>
      </c>
      <c r="C23" s="6">
        <v>-35</v>
      </c>
      <c r="D23" s="6"/>
      <c r="E23" s="6"/>
      <c r="F23" s="6" t="s">
        <v>13</v>
      </c>
      <c r="I23" s="6" t="s">
        <v>2203</v>
      </c>
      <c r="J23" s="6" t="s">
        <v>2204</v>
      </c>
      <c r="K23" s="6" t="str">
        <f t="shared" si="1"/>
        <v>7506593905030312</v>
      </c>
      <c r="N23" s="6" t="s">
        <v>2223</v>
      </c>
    </row>
    <row r="24" spans="1:14" x14ac:dyDescent="0.25">
      <c r="A24" s="6" t="s">
        <v>2210</v>
      </c>
      <c r="B24" s="21">
        <v>44330</v>
      </c>
      <c r="C24" s="6">
        <v>-30</v>
      </c>
      <c r="D24" s="6"/>
      <c r="E24" s="6"/>
      <c r="F24" s="6" t="s">
        <v>13</v>
      </c>
      <c r="I24" s="6" t="s">
        <v>2224</v>
      </c>
      <c r="J24" s="6" t="s">
        <v>2078</v>
      </c>
      <c r="K24" s="6" t="str">
        <f t="shared" si="1"/>
        <v>7506593905030312</v>
      </c>
      <c r="N24" s="6" t="s">
        <v>2225</v>
      </c>
    </row>
    <row r="25" spans="1:14" x14ac:dyDescent="0.25">
      <c r="A25" s="6" t="s">
        <v>2210</v>
      </c>
      <c r="B25" s="21">
        <v>44330</v>
      </c>
      <c r="C25" s="6">
        <v>-3.5</v>
      </c>
      <c r="D25" s="6"/>
      <c r="E25" s="6"/>
      <c r="F25" s="6" t="s">
        <v>13</v>
      </c>
      <c r="I25" s="6" t="s">
        <v>1033</v>
      </c>
      <c r="J25" s="6" t="s">
        <v>2226</v>
      </c>
      <c r="K25" s="6" t="str">
        <f t="shared" si="1"/>
        <v>7506593905030312</v>
      </c>
      <c r="N25" s="6" t="s">
        <v>2227</v>
      </c>
    </row>
    <row r="26" spans="1:14" x14ac:dyDescent="0.25">
      <c r="A26" s="6" t="s">
        <v>2210</v>
      </c>
      <c r="B26" s="21">
        <v>44331</v>
      </c>
      <c r="C26" s="6">
        <v>-79.3</v>
      </c>
      <c r="D26" s="6"/>
      <c r="E26" s="6"/>
      <c r="F26" s="6" t="s">
        <v>13</v>
      </c>
      <c r="I26" s="6" t="s">
        <v>2137</v>
      </c>
      <c r="J26" s="6" t="s">
        <v>57</v>
      </c>
      <c r="K26" s="6" t="str">
        <f t="shared" si="1"/>
        <v>7506593905030312</v>
      </c>
      <c r="N26" s="6" t="s">
        <v>2228</v>
      </c>
    </row>
    <row r="27" spans="1:14" x14ac:dyDescent="0.25">
      <c r="A27" s="6" t="s">
        <v>2210</v>
      </c>
      <c r="B27" s="21">
        <v>44332</v>
      </c>
      <c r="C27" s="6">
        <v>-2.7</v>
      </c>
      <c r="D27" s="6"/>
      <c r="E27" s="6"/>
      <c r="F27" s="6" t="s">
        <v>13</v>
      </c>
      <c r="I27" s="6" t="s">
        <v>2216</v>
      </c>
      <c r="J27" s="6" t="s">
        <v>57</v>
      </c>
      <c r="K27" s="6" t="str">
        <f t="shared" si="1"/>
        <v>7506593905030312</v>
      </c>
      <c r="N27" s="6" t="s">
        <v>2229</v>
      </c>
    </row>
    <row r="28" spans="1:14" x14ac:dyDescent="0.25">
      <c r="A28" s="6" t="s">
        <v>2210</v>
      </c>
      <c r="B28" s="21">
        <v>44332</v>
      </c>
      <c r="C28" s="6">
        <v>-180</v>
      </c>
      <c r="D28" s="6"/>
      <c r="E28" s="6"/>
      <c r="F28" s="6" t="s">
        <v>43</v>
      </c>
      <c r="I28" s="6" t="s">
        <v>57</v>
      </c>
      <c r="J28" s="6" t="s">
        <v>57</v>
      </c>
      <c r="K28" s="6" t="str">
        <f t="shared" si="1"/>
        <v>7506593905030312</v>
      </c>
      <c r="N28" s="6" t="s">
        <v>2230</v>
      </c>
    </row>
    <row r="29" spans="1:14" x14ac:dyDescent="0.25">
      <c r="A29" s="6" t="s">
        <v>2210</v>
      </c>
      <c r="B29" s="21">
        <v>44332</v>
      </c>
      <c r="C29" s="6">
        <v>-0.5</v>
      </c>
      <c r="D29" s="6"/>
      <c r="E29" s="6"/>
      <c r="F29" s="6" t="s">
        <v>47</v>
      </c>
      <c r="N29" s="6" t="s">
        <v>48</v>
      </c>
    </row>
    <row r="30" spans="1:14" x14ac:dyDescent="0.25">
      <c r="A30" s="6" t="s">
        <v>2210</v>
      </c>
      <c r="B30" s="21">
        <v>44329</v>
      </c>
      <c r="C30" s="6">
        <v>-6</v>
      </c>
      <c r="D30" s="6"/>
      <c r="E30" s="6"/>
      <c r="F30" s="6" t="s">
        <v>22</v>
      </c>
      <c r="I30" s="6" t="s">
        <v>59</v>
      </c>
      <c r="J30" s="6" t="s">
        <v>60</v>
      </c>
      <c r="K30" s="6" t="str">
        <f>"7506593905030312"</f>
        <v>7506593905030312</v>
      </c>
      <c r="N30" s="6" t="s">
        <v>2231</v>
      </c>
    </row>
    <row r="31" spans="1:14" x14ac:dyDescent="0.25">
      <c r="A31" s="6" t="s">
        <v>2210</v>
      </c>
      <c r="B31" s="21">
        <v>44329</v>
      </c>
      <c r="C31" s="6">
        <v>-11.2</v>
      </c>
      <c r="D31" s="6"/>
      <c r="E31" s="6"/>
      <c r="F31" s="6" t="s">
        <v>22</v>
      </c>
      <c r="I31" s="6" t="s">
        <v>59</v>
      </c>
      <c r="J31" s="6" t="s">
        <v>60</v>
      </c>
      <c r="K31" s="6" t="str">
        <f>"7506593905030312"</f>
        <v>7506593905030312</v>
      </c>
      <c r="N31" s="6" t="s">
        <v>2232</v>
      </c>
    </row>
    <row r="32" spans="1:14" x14ac:dyDescent="0.25">
      <c r="A32" s="6" t="s">
        <v>2210</v>
      </c>
      <c r="B32" s="21">
        <v>44333</v>
      </c>
      <c r="C32" s="6">
        <v>-7.4</v>
      </c>
      <c r="D32" s="6"/>
      <c r="E32" s="6"/>
      <c r="F32" s="6" t="s">
        <v>13</v>
      </c>
      <c r="I32" s="6" t="s">
        <v>886</v>
      </c>
      <c r="J32" s="6" t="s">
        <v>15</v>
      </c>
      <c r="K32" s="6" t="str">
        <f>"7506593905030312"</f>
        <v>7506593905030312</v>
      </c>
      <c r="N32" s="6" t="s">
        <v>2233</v>
      </c>
    </row>
    <row r="33" spans="1:14" x14ac:dyDescent="0.25">
      <c r="A33" s="6" t="s">
        <v>2210</v>
      </c>
      <c r="B33" s="21">
        <v>44333</v>
      </c>
      <c r="C33" s="6">
        <v>-3.48</v>
      </c>
      <c r="D33" s="6"/>
      <c r="E33" s="6"/>
      <c r="F33" s="6" t="s">
        <v>13</v>
      </c>
      <c r="I33" s="6" t="s">
        <v>2234</v>
      </c>
      <c r="J33" s="6" t="s">
        <v>77</v>
      </c>
      <c r="K33" s="6" t="str">
        <f>"7506593905030312"</f>
        <v>7506593905030312</v>
      </c>
      <c r="N33" s="6" t="s">
        <v>2235</v>
      </c>
    </row>
    <row r="34" spans="1:14" x14ac:dyDescent="0.25">
      <c r="A34" s="6" t="s">
        <v>2210</v>
      </c>
      <c r="B34" s="21">
        <v>44333</v>
      </c>
      <c r="C34" s="6">
        <v>-1.3</v>
      </c>
      <c r="D34" s="6"/>
      <c r="E34" s="6"/>
      <c r="F34" s="6" t="s">
        <v>13</v>
      </c>
      <c r="I34" s="6" t="s">
        <v>2236</v>
      </c>
      <c r="J34" s="6" t="s">
        <v>77</v>
      </c>
      <c r="K34" s="6" t="str">
        <f>"7506593905030312"</f>
        <v>7506593905030312</v>
      </c>
      <c r="N34" s="6" t="s">
        <v>2237</v>
      </c>
    </row>
    <row r="35" spans="1:14" x14ac:dyDescent="0.25">
      <c r="A35" s="6" t="s">
        <v>2210</v>
      </c>
      <c r="B35" s="21">
        <v>44334</v>
      </c>
      <c r="C35" s="6">
        <v>-180</v>
      </c>
      <c r="D35" s="6"/>
      <c r="E35" s="6"/>
      <c r="F35" s="6" t="s">
        <v>98</v>
      </c>
      <c r="G35" s="6" t="s">
        <v>99</v>
      </c>
      <c r="H35" s="6" t="s">
        <v>100</v>
      </c>
      <c r="L35" s="6" t="s">
        <v>2238</v>
      </c>
      <c r="N35" s="6" t="s">
        <v>1063</v>
      </c>
    </row>
    <row r="36" spans="1:14" x14ac:dyDescent="0.25">
      <c r="A36" s="6" t="s">
        <v>2210</v>
      </c>
      <c r="B36" s="21">
        <v>44333</v>
      </c>
      <c r="C36" s="6">
        <v>-14.7</v>
      </c>
      <c r="D36" s="6"/>
      <c r="E36" s="6"/>
      <c r="F36" s="6" t="s">
        <v>22</v>
      </c>
      <c r="I36" s="6" t="s">
        <v>377</v>
      </c>
      <c r="J36" s="6" t="s">
        <v>214</v>
      </c>
      <c r="K36" s="6" t="str">
        <f>"7506593905030312"</f>
        <v>7506593905030312</v>
      </c>
      <c r="N36" s="6" t="s">
        <v>2239</v>
      </c>
    </row>
    <row r="37" spans="1:14" x14ac:dyDescent="0.25">
      <c r="A37" s="6" t="s">
        <v>2210</v>
      </c>
      <c r="B37" s="21">
        <v>44335</v>
      </c>
      <c r="C37" s="6">
        <v>-74.5</v>
      </c>
      <c r="D37" s="6"/>
      <c r="E37" s="6"/>
      <c r="F37" s="6" t="s">
        <v>98</v>
      </c>
      <c r="G37" s="6" t="s">
        <v>243</v>
      </c>
      <c r="H37" s="6" t="s">
        <v>244</v>
      </c>
      <c r="L37" s="6" t="s">
        <v>1827</v>
      </c>
      <c r="N37" s="6" t="s">
        <v>246</v>
      </c>
    </row>
    <row r="38" spans="1:14" x14ac:dyDescent="0.25">
      <c r="A38" s="6" t="s">
        <v>2210</v>
      </c>
      <c r="B38" s="21">
        <v>44335</v>
      </c>
      <c r="C38" s="6">
        <v>-40.549999999999997</v>
      </c>
      <c r="D38" s="6"/>
      <c r="E38" s="6"/>
      <c r="F38" s="6" t="s">
        <v>13</v>
      </c>
      <c r="I38" s="6" t="s">
        <v>2240</v>
      </c>
      <c r="J38" s="6" t="s">
        <v>2241</v>
      </c>
      <c r="K38" s="6" t="str">
        <f>"7506593905030312"</f>
        <v>7506593905030312</v>
      </c>
      <c r="N38" s="6" t="s">
        <v>2242</v>
      </c>
    </row>
    <row r="39" spans="1:14" x14ac:dyDescent="0.25">
      <c r="A39" s="6" t="s">
        <v>2210</v>
      </c>
      <c r="B39" s="21">
        <v>44335</v>
      </c>
      <c r="C39" s="6"/>
      <c r="D39" s="6"/>
      <c r="E39" s="6">
        <v>-209.98</v>
      </c>
      <c r="F39" s="6" t="s">
        <v>13</v>
      </c>
      <c r="I39" s="6" t="s">
        <v>2243</v>
      </c>
      <c r="J39" s="6" t="s">
        <v>345</v>
      </c>
      <c r="K39" s="6" t="str">
        <f>"7506593905030312"</f>
        <v>7506593905030312</v>
      </c>
      <c r="N39" s="6" t="s">
        <v>2244</v>
      </c>
    </row>
    <row r="40" spans="1:14" x14ac:dyDescent="0.25">
      <c r="A40" s="6" t="s">
        <v>2210</v>
      </c>
      <c r="B40" s="21">
        <v>44335</v>
      </c>
      <c r="C40" s="6">
        <v>-141</v>
      </c>
      <c r="D40" s="6"/>
      <c r="E40" s="6"/>
      <c r="F40" s="6" t="s">
        <v>13</v>
      </c>
      <c r="I40" s="6" t="s">
        <v>2245</v>
      </c>
      <c r="J40" s="6" t="s">
        <v>2246</v>
      </c>
      <c r="K40" s="6" t="str">
        <f>"7506593905030312"</f>
        <v>7506593905030312</v>
      </c>
      <c r="N40" s="6" t="s">
        <v>2247</v>
      </c>
    </row>
    <row r="41" spans="1:14" x14ac:dyDescent="0.25">
      <c r="A41" s="6" t="s">
        <v>2210</v>
      </c>
      <c r="B41" s="21">
        <v>44335</v>
      </c>
      <c r="C41" s="6">
        <v>-5</v>
      </c>
      <c r="D41" s="6"/>
      <c r="E41" s="6"/>
      <c r="F41" s="6" t="s">
        <v>13</v>
      </c>
      <c r="I41" s="6" t="s">
        <v>2248</v>
      </c>
      <c r="J41" s="6" t="s">
        <v>2249</v>
      </c>
      <c r="K41" s="6" t="str">
        <f>"7506593905030312"</f>
        <v>7506593905030312</v>
      </c>
      <c r="N41" s="6" t="s">
        <v>2250</v>
      </c>
    </row>
    <row r="42" spans="1:14" x14ac:dyDescent="0.25">
      <c r="A42" s="6" t="s">
        <v>2210</v>
      </c>
      <c r="B42" s="21">
        <v>44337</v>
      </c>
      <c r="C42" s="6">
        <v>-100.98</v>
      </c>
      <c r="D42" s="6"/>
      <c r="E42" s="6"/>
      <c r="F42" s="6" t="s">
        <v>98</v>
      </c>
      <c r="G42" s="6" t="s">
        <v>147</v>
      </c>
      <c r="H42" s="6" t="s">
        <v>54</v>
      </c>
      <c r="L42" s="6">
        <v>7.1373307360071301E+21</v>
      </c>
      <c r="N42" s="6" t="s">
        <v>148</v>
      </c>
    </row>
    <row r="43" spans="1:14" x14ac:dyDescent="0.25">
      <c r="A43" s="6" t="s">
        <v>2210</v>
      </c>
      <c r="B43" s="21">
        <v>44337</v>
      </c>
      <c r="C43" s="6">
        <v>1598.12</v>
      </c>
      <c r="D43" s="6"/>
      <c r="E43" s="6"/>
      <c r="F43" s="6" t="s">
        <v>17</v>
      </c>
      <c r="G43" s="6" t="s">
        <v>127</v>
      </c>
      <c r="H43" s="6" t="s">
        <v>128</v>
      </c>
      <c r="L43" s="6" t="s">
        <v>2251</v>
      </c>
      <c r="M43" s="6" t="s">
        <v>2252</v>
      </c>
      <c r="N43" s="6" t="s">
        <v>2253</v>
      </c>
    </row>
    <row r="44" spans="1:14" x14ac:dyDescent="0.25">
      <c r="A44" s="6" t="s">
        <v>2210</v>
      </c>
      <c r="B44" s="21">
        <v>44337</v>
      </c>
      <c r="C44" s="6">
        <v>-75</v>
      </c>
      <c r="D44" s="6"/>
      <c r="E44" s="6"/>
      <c r="F44" s="6" t="s">
        <v>13</v>
      </c>
      <c r="I44" s="6" t="s">
        <v>2254</v>
      </c>
      <c r="J44" s="6" t="s">
        <v>57</v>
      </c>
      <c r="K44" s="6" t="str">
        <f>"7506593905030312"</f>
        <v>7506593905030312</v>
      </c>
      <c r="N44" s="6" t="s">
        <v>2255</v>
      </c>
    </row>
    <row r="45" spans="1:14" x14ac:dyDescent="0.25">
      <c r="A45" s="6" t="s">
        <v>2210</v>
      </c>
      <c r="B45" s="21">
        <v>44337</v>
      </c>
      <c r="C45" s="6">
        <v>-2.7</v>
      </c>
      <c r="D45" s="6"/>
      <c r="E45" s="6"/>
      <c r="F45" s="6" t="s">
        <v>13</v>
      </c>
      <c r="I45" s="6" t="s">
        <v>310</v>
      </c>
      <c r="J45" s="6" t="s">
        <v>2168</v>
      </c>
      <c r="K45" s="6" t="str">
        <f>"7506593905030312"</f>
        <v>7506593905030312</v>
      </c>
      <c r="N45" s="6" t="s">
        <v>2256</v>
      </c>
    </row>
    <row r="46" spans="1:14" x14ac:dyDescent="0.25">
      <c r="A46" s="6" t="s">
        <v>2210</v>
      </c>
      <c r="B46" s="21">
        <v>44337</v>
      </c>
      <c r="C46" s="6">
        <v>-3</v>
      </c>
      <c r="D46" s="6"/>
      <c r="E46" s="6"/>
      <c r="F46" s="6" t="s">
        <v>13</v>
      </c>
      <c r="I46" s="6" t="s">
        <v>999</v>
      </c>
      <c r="J46" s="6" t="s">
        <v>45</v>
      </c>
      <c r="K46" s="6" t="str">
        <f>"7506593905030312"</f>
        <v>7506593905030312</v>
      </c>
      <c r="N46" s="6" t="s">
        <v>2257</v>
      </c>
    </row>
    <row r="47" spans="1:14" x14ac:dyDescent="0.25">
      <c r="A47" s="6" t="s">
        <v>2210</v>
      </c>
      <c r="B47" s="21">
        <v>44337</v>
      </c>
      <c r="C47" s="6">
        <v>-28.95</v>
      </c>
      <c r="D47" s="6"/>
      <c r="E47" s="6"/>
      <c r="F47" s="6" t="s">
        <v>13</v>
      </c>
      <c r="I47" s="6" t="s">
        <v>2258</v>
      </c>
      <c r="J47" s="6" t="s">
        <v>96</v>
      </c>
      <c r="K47" s="6" t="str">
        <f>"7506593905030312"</f>
        <v>7506593905030312</v>
      </c>
      <c r="N47" s="6" t="s">
        <v>2259</v>
      </c>
    </row>
    <row r="48" spans="1:14" x14ac:dyDescent="0.25">
      <c r="A48" s="6" t="s">
        <v>2210</v>
      </c>
      <c r="B48" s="21">
        <v>44338</v>
      </c>
      <c r="C48" s="6">
        <v>-31.45</v>
      </c>
      <c r="D48" s="6"/>
      <c r="E48" s="6"/>
      <c r="F48" s="6" t="s">
        <v>29</v>
      </c>
      <c r="G48" s="6" t="s">
        <v>104</v>
      </c>
      <c r="H48" s="6" t="s">
        <v>105</v>
      </c>
      <c r="L48" s="6">
        <v>465074275558</v>
      </c>
      <c r="N48" s="6" t="s">
        <v>2260</v>
      </c>
    </row>
    <row r="49" spans="1:14" x14ac:dyDescent="0.25">
      <c r="A49" s="6" t="s">
        <v>2261</v>
      </c>
      <c r="B49" s="21">
        <v>44339</v>
      </c>
      <c r="C49" s="6">
        <v>-2.7</v>
      </c>
      <c r="D49" s="6"/>
      <c r="E49" s="6"/>
      <c r="F49" s="6" t="s">
        <v>13</v>
      </c>
      <c r="I49" s="6" t="s">
        <v>2216</v>
      </c>
      <c r="J49" s="6" t="s">
        <v>57</v>
      </c>
      <c r="K49" s="6" t="str">
        <f t="shared" ref="K49:K57" si="2">"7506593905030312"</f>
        <v>7506593905030312</v>
      </c>
      <c r="N49" s="6" t="s">
        <v>2262</v>
      </c>
    </row>
    <row r="50" spans="1:14" x14ac:dyDescent="0.25">
      <c r="A50" s="6" t="s">
        <v>2261</v>
      </c>
      <c r="B50" s="21">
        <v>44337</v>
      </c>
      <c r="C50" s="6">
        <v>-5.49</v>
      </c>
      <c r="D50" s="6"/>
      <c r="E50" s="6"/>
      <c r="F50" s="6" t="s">
        <v>22</v>
      </c>
      <c r="I50" s="6" t="s">
        <v>720</v>
      </c>
      <c r="J50" s="6" t="s">
        <v>345</v>
      </c>
      <c r="K50" s="6" t="str">
        <f t="shared" si="2"/>
        <v>7506593905030312</v>
      </c>
      <c r="N50" s="6" t="s">
        <v>2263</v>
      </c>
    </row>
    <row r="51" spans="1:14" x14ac:dyDescent="0.25">
      <c r="A51" s="6" t="s">
        <v>2261</v>
      </c>
      <c r="B51" s="21">
        <v>44342</v>
      </c>
      <c r="C51" s="6">
        <v>-82.55</v>
      </c>
      <c r="D51" s="6"/>
      <c r="E51" s="6"/>
      <c r="F51" s="6" t="s">
        <v>13</v>
      </c>
      <c r="I51" s="6" t="s">
        <v>2137</v>
      </c>
      <c r="J51" s="6" t="s">
        <v>57</v>
      </c>
      <c r="K51" s="6" t="str">
        <f t="shared" si="2"/>
        <v>7506593905030312</v>
      </c>
      <c r="N51" s="6" t="s">
        <v>2264</v>
      </c>
    </row>
    <row r="52" spans="1:14" x14ac:dyDescent="0.25">
      <c r="A52" s="6" t="s">
        <v>2261</v>
      </c>
      <c r="B52" s="21">
        <v>44341</v>
      </c>
      <c r="C52" s="6">
        <v>-11</v>
      </c>
      <c r="D52" s="6"/>
      <c r="E52" s="6"/>
      <c r="F52" s="6" t="s">
        <v>22</v>
      </c>
      <c r="I52" s="6" t="s">
        <v>1053</v>
      </c>
      <c r="J52" s="6" t="s">
        <v>144</v>
      </c>
      <c r="K52" s="6" t="str">
        <f t="shared" si="2"/>
        <v>7506593905030312</v>
      </c>
      <c r="N52" s="6" t="s">
        <v>2265</v>
      </c>
    </row>
    <row r="53" spans="1:14" x14ac:dyDescent="0.25">
      <c r="A53" s="6" t="s">
        <v>2261</v>
      </c>
      <c r="B53" s="21">
        <v>44343</v>
      </c>
      <c r="C53" s="6">
        <v>-2.4</v>
      </c>
      <c r="D53" s="6"/>
      <c r="E53" s="6"/>
      <c r="F53" s="6" t="s">
        <v>13</v>
      </c>
      <c r="I53" s="6" t="s">
        <v>2216</v>
      </c>
      <c r="J53" s="6" t="s">
        <v>57</v>
      </c>
      <c r="K53" s="6" t="str">
        <f t="shared" si="2"/>
        <v>7506593905030312</v>
      </c>
      <c r="N53" s="6" t="s">
        <v>2266</v>
      </c>
    </row>
    <row r="54" spans="1:14" x14ac:dyDescent="0.25">
      <c r="A54" s="6" t="s">
        <v>2261</v>
      </c>
      <c r="B54" s="21">
        <v>44343</v>
      </c>
      <c r="C54" s="6">
        <v>-32.21</v>
      </c>
      <c r="D54" s="6"/>
      <c r="E54" s="6"/>
      <c r="F54" s="6" t="s">
        <v>13</v>
      </c>
      <c r="I54" s="6" t="s">
        <v>2267</v>
      </c>
      <c r="J54" s="6" t="s">
        <v>224</v>
      </c>
      <c r="K54" s="6" t="str">
        <f t="shared" si="2"/>
        <v>7506593905030312</v>
      </c>
      <c r="N54" s="6" t="s">
        <v>2268</v>
      </c>
    </row>
    <row r="55" spans="1:14" x14ac:dyDescent="0.25">
      <c r="A55" s="6" t="s">
        <v>2261</v>
      </c>
      <c r="B55" s="21">
        <v>44343</v>
      </c>
      <c r="C55" s="6">
        <v>-7.69</v>
      </c>
      <c r="D55" s="6"/>
      <c r="E55" s="6"/>
      <c r="F55" s="6" t="s">
        <v>13</v>
      </c>
      <c r="I55" s="6" t="s">
        <v>2212</v>
      </c>
      <c r="J55" s="6" t="s">
        <v>57</v>
      </c>
      <c r="K55" s="6" t="str">
        <f t="shared" si="2"/>
        <v>7506593905030312</v>
      </c>
      <c r="N55" s="6" t="s">
        <v>2269</v>
      </c>
    </row>
    <row r="56" spans="1:14" x14ac:dyDescent="0.25">
      <c r="A56" s="6" t="s">
        <v>2261</v>
      </c>
      <c r="B56" s="21">
        <v>44343</v>
      </c>
      <c r="C56" s="6">
        <v>-3.5</v>
      </c>
      <c r="D56" s="6"/>
      <c r="E56" s="6"/>
      <c r="F56" s="6" t="s">
        <v>13</v>
      </c>
      <c r="I56" s="6" t="s">
        <v>1583</v>
      </c>
      <c r="J56" s="6" t="s">
        <v>937</v>
      </c>
      <c r="K56" s="6" t="str">
        <f t="shared" si="2"/>
        <v>7506593905030312</v>
      </c>
      <c r="N56" s="6" t="s">
        <v>2270</v>
      </c>
    </row>
    <row r="57" spans="1:14" x14ac:dyDescent="0.25">
      <c r="A57" s="6" t="s">
        <v>2261</v>
      </c>
      <c r="B57" s="21">
        <v>44343</v>
      </c>
      <c r="C57" s="6">
        <v>-57.3</v>
      </c>
      <c r="D57" s="6"/>
      <c r="E57" s="6"/>
      <c r="F57" s="6" t="s">
        <v>13</v>
      </c>
      <c r="I57" s="6" t="s">
        <v>538</v>
      </c>
      <c r="J57" s="6" t="s">
        <v>224</v>
      </c>
      <c r="K57" s="6" t="str">
        <f t="shared" si="2"/>
        <v>7506593905030312</v>
      </c>
      <c r="N57" s="6" t="s">
        <v>2271</v>
      </c>
    </row>
    <row r="58" spans="1:14" x14ac:dyDescent="0.25">
      <c r="A58" s="6" t="s">
        <v>2261</v>
      </c>
      <c r="B58" s="21">
        <v>44343</v>
      </c>
      <c r="C58" s="6">
        <v>-144</v>
      </c>
      <c r="D58" s="6"/>
      <c r="E58" s="6"/>
      <c r="F58" s="6" t="s">
        <v>29</v>
      </c>
      <c r="G58" s="6" t="s">
        <v>36</v>
      </c>
      <c r="H58" s="6" t="s">
        <v>37</v>
      </c>
      <c r="L58" s="6" t="s">
        <v>2272</v>
      </c>
      <c r="N58" s="6" t="s">
        <v>2273</v>
      </c>
    </row>
    <row r="59" spans="1:14" x14ac:dyDescent="0.25">
      <c r="A59" s="6" t="s">
        <v>2261</v>
      </c>
      <c r="B59" s="21">
        <v>44344</v>
      </c>
      <c r="C59" s="6">
        <v>-2.5</v>
      </c>
      <c r="D59" s="6"/>
      <c r="E59" s="6"/>
      <c r="F59" s="6" t="s">
        <v>13</v>
      </c>
      <c r="I59" s="6" t="s">
        <v>2274</v>
      </c>
      <c r="J59" s="6" t="s">
        <v>961</v>
      </c>
      <c r="K59" s="6" t="str">
        <f t="shared" ref="K59:K63" si="3">"7506593905030312"</f>
        <v>7506593905030312</v>
      </c>
      <c r="N59" s="6" t="s">
        <v>2275</v>
      </c>
    </row>
    <row r="60" spans="1:14" x14ac:dyDescent="0.25">
      <c r="A60" s="6" t="s">
        <v>2261</v>
      </c>
      <c r="B60" s="21">
        <v>44344</v>
      </c>
      <c r="C60" s="6">
        <v>-37.549999999999997</v>
      </c>
      <c r="D60" s="6"/>
      <c r="E60" s="6"/>
      <c r="F60" s="6" t="s">
        <v>13</v>
      </c>
      <c r="I60" s="6" t="s">
        <v>2208</v>
      </c>
      <c r="J60" s="6" t="s">
        <v>57</v>
      </c>
      <c r="K60" s="6" t="str">
        <f t="shared" si="3"/>
        <v>7506593905030312</v>
      </c>
      <c r="N60" s="6" t="s">
        <v>2276</v>
      </c>
    </row>
    <row r="61" spans="1:14" x14ac:dyDescent="0.25">
      <c r="A61" s="6" t="s">
        <v>2261</v>
      </c>
      <c r="B61" s="21">
        <v>44343</v>
      </c>
      <c r="C61" s="6">
        <v>-1.6</v>
      </c>
      <c r="D61" s="6"/>
      <c r="E61" s="6"/>
      <c r="F61" s="6" t="s">
        <v>22</v>
      </c>
      <c r="I61" s="6" t="s">
        <v>250</v>
      </c>
      <c r="J61" s="6" t="s">
        <v>251</v>
      </c>
      <c r="K61" s="6" t="str">
        <f t="shared" si="3"/>
        <v>7506593905030312</v>
      </c>
      <c r="N61" s="6" t="s">
        <v>2277</v>
      </c>
    </row>
    <row r="62" spans="1:14" x14ac:dyDescent="0.25">
      <c r="A62" s="6" t="s">
        <v>2261</v>
      </c>
      <c r="B62" s="21">
        <v>44345</v>
      </c>
      <c r="C62" s="6">
        <v>-7.2</v>
      </c>
      <c r="D62" s="6"/>
      <c r="E62" s="6"/>
      <c r="F62" s="6" t="s">
        <v>13</v>
      </c>
      <c r="I62" s="6" t="s">
        <v>199</v>
      </c>
      <c r="J62" s="6" t="s">
        <v>197</v>
      </c>
      <c r="K62" s="6" t="str">
        <f t="shared" si="3"/>
        <v>7506593905030312</v>
      </c>
      <c r="N62" s="6" t="s">
        <v>2278</v>
      </c>
    </row>
    <row r="63" spans="1:14" x14ac:dyDescent="0.25">
      <c r="A63" s="6" t="s">
        <v>2261</v>
      </c>
      <c r="B63" s="21">
        <v>44346</v>
      </c>
      <c r="C63" s="6">
        <v>-5.4</v>
      </c>
      <c r="D63" s="6"/>
      <c r="E63" s="6"/>
      <c r="F63" s="6" t="s">
        <v>13</v>
      </c>
      <c r="I63" s="6" t="s">
        <v>2216</v>
      </c>
      <c r="J63" s="6" t="s">
        <v>57</v>
      </c>
      <c r="K63" s="6" t="str">
        <f t="shared" si="3"/>
        <v>7506593905030312</v>
      </c>
      <c r="N63" s="6" t="s">
        <v>2279</v>
      </c>
    </row>
    <row r="64" spans="1:14" x14ac:dyDescent="0.25">
      <c r="A64" s="6" t="s">
        <v>2261</v>
      </c>
      <c r="B64" s="21">
        <v>44347</v>
      </c>
      <c r="C64" s="6">
        <v>-474.6</v>
      </c>
      <c r="D64" s="6"/>
      <c r="E64" s="6"/>
      <c r="F64" s="6" t="s">
        <v>149</v>
      </c>
      <c r="L64" s="6" t="s">
        <v>2280</v>
      </c>
      <c r="M64" s="6" t="s">
        <v>151</v>
      </c>
      <c r="N64" s="6" t="s">
        <v>152</v>
      </c>
    </row>
    <row r="66" spans="3:6" x14ac:dyDescent="0.25">
      <c r="C66" s="34" t="str">
        <f>C4</f>
        <v>PRIVE</v>
      </c>
      <c r="D66" s="34" t="str">
        <f>D4</f>
        <v>EXTRA</v>
      </c>
      <c r="E66" s="34" t="s">
        <v>158</v>
      </c>
    </row>
    <row r="67" spans="3:6" x14ac:dyDescent="0.25">
      <c r="C67" s="37">
        <f>SUM(C5:C65)</f>
        <v>-823.45</v>
      </c>
      <c r="D67" s="37">
        <f>SUM(D5:D65)</f>
        <v>0</v>
      </c>
      <c r="E67" s="37">
        <f>SUM(E5:E65)</f>
        <v>-209.98</v>
      </c>
    </row>
    <row r="68" spans="3:6" x14ac:dyDescent="0.25">
      <c r="C68" s="76">
        <f>SUM(C67:D67)</f>
        <v>-823.45</v>
      </c>
      <c r="D68" s="77"/>
      <c r="F68" s="28"/>
    </row>
    <row r="69" spans="3:6" x14ac:dyDescent="0.25">
      <c r="E69" s="55"/>
    </row>
    <row r="70" spans="3:6" x14ac:dyDescent="0.25">
      <c r="F70" s="29"/>
    </row>
  </sheetData>
  <mergeCells count="1">
    <mergeCell ref="C68:D68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A63FD-F4B8-44D0-9CD9-F006059CBFCE}">
  <dimension ref="A4:N37"/>
  <sheetViews>
    <sheetView topLeftCell="A10" workbookViewId="0">
      <selection activeCell="E19" sqref="E19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2105</v>
      </c>
      <c r="B6" s="21">
        <v>44317</v>
      </c>
      <c r="C6" s="39">
        <v>-12.14</v>
      </c>
      <c r="D6" s="6"/>
      <c r="E6" s="6"/>
      <c r="F6" s="6" t="s">
        <v>22</v>
      </c>
      <c r="I6" s="6" t="s">
        <v>260</v>
      </c>
      <c r="J6" s="6" t="s">
        <v>57</v>
      </c>
      <c r="K6" s="6" t="str">
        <f>"7506593903010016"</f>
        <v>7506593903010016</v>
      </c>
      <c r="N6" s="6" t="s">
        <v>2281</v>
      </c>
    </row>
    <row r="7" spans="1:14" x14ac:dyDescent="0.25">
      <c r="A7" s="6" t="s">
        <v>2105</v>
      </c>
      <c r="B7" s="21">
        <v>44319</v>
      </c>
      <c r="C7" s="39">
        <v>-64.13</v>
      </c>
      <c r="D7" s="6"/>
      <c r="E7" s="6"/>
      <c r="F7" s="6" t="s">
        <v>13</v>
      </c>
      <c r="I7" s="6" t="s">
        <v>2282</v>
      </c>
      <c r="J7" s="6" t="s">
        <v>2283</v>
      </c>
      <c r="K7" s="6" t="str">
        <f>"7506593903010016"</f>
        <v>7506593903010016</v>
      </c>
      <c r="N7" s="6" t="s">
        <v>2284</v>
      </c>
    </row>
    <row r="8" spans="1:14" x14ac:dyDescent="0.25">
      <c r="A8" s="6" t="s">
        <v>2105</v>
      </c>
      <c r="B8" s="21">
        <v>44320</v>
      </c>
      <c r="C8" s="39">
        <v>-180</v>
      </c>
      <c r="D8" s="6"/>
      <c r="E8" s="6"/>
      <c r="F8" s="6" t="s">
        <v>107</v>
      </c>
      <c r="G8" s="6" t="s">
        <v>464</v>
      </c>
      <c r="H8" s="6" t="s">
        <v>465</v>
      </c>
      <c r="L8" s="6">
        <v>200085981777</v>
      </c>
      <c r="N8" s="6" t="s">
        <v>2285</v>
      </c>
    </row>
    <row r="9" spans="1:14" x14ac:dyDescent="0.25">
      <c r="A9" s="6" t="s">
        <v>2210</v>
      </c>
      <c r="B9" s="21">
        <v>44322</v>
      </c>
      <c r="C9" s="39">
        <v>-17.55</v>
      </c>
      <c r="D9" s="6"/>
      <c r="E9" s="6"/>
      <c r="F9" s="6" t="s">
        <v>13</v>
      </c>
      <c r="I9" s="6" t="s">
        <v>2164</v>
      </c>
      <c r="J9" s="6" t="s">
        <v>2165</v>
      </c>
      <c r="K9" s="6" t="str">
        <f t="shared" ref="K9:K18" si="0">"7506593903010016"</f>
        <v>7506593903010016</v>
      </c>
      <c r="N9" s="6" t="s">
        <v>2286</v>
      </c>
    </row>
    <row r="10" spans="1:14" x14ac:dyDescent="0.25">
      <c r="A10" s="6" t="s">
        <v>2210</v>
      </c>
      <c r="B10" s="21">
        <v>44322</v>
      </c>
      <c r="C10" s="39">
        <v>-46.01</v>
      </c>
      <c r="D10" s="6"/>
      <c r="E10" s="6"/>
      <c r="F10" s="6" t="s">
        <v>13</v>
      </c>
      <c r="I10" s="6" t="s">
        <v>2172</v>
      </c>
      <c r="J10" s="6" t="s">
        <v>227</v>
      </c>
      <c r="K10" s="6" t="str">
        <f t="shared" si="0"/>
        <v>7506593903010016</v>
      </c>
      <c r="N10" s="6" t="s">
        <v>2287</v>
      </c>
    </row>
    <row r="11" spans="1:14" x14ac:dyDescent="0.25">
      <c r="A11" s="6" t="s">
        <v>2210</v>
      </c>
      <c r="B11" s="21">
        <v>44326</v>
      </c>
      <c r="C11" s="39">
        <v>-29.05</v>
      </c>
      <c r="D11" s="6"/>
      <c r="E11" s="6"/>
      <c r="F11" s="6" t="s">
        <v>13</v>
      </c>
      <c r="I11" s="6" t="s">
        <v>1583</v>
      </c>
      <c r="J11" s="6" t="s">
        <v>937</v>
      </c>
      <c r="K11" s="6" t="str">
        <f t="shared" si="0"/>
        <v>7506593903010016</v>
      </c>
      <c r="N11" s="6" t="s">
        <v>2288</v>
      </c>
    </row>
    <row r="12" spans="1:14" x14ac:dyDescent="0.25">
      <c r="A12" s="6" t="s">
        <v>2210</v>
      </c>
      <c r="B12" s="21">
        <v>44328</v>
      </c>
      <c r="C12" s="39">
        <v>-20.399999999999999</v>
      </c>
      <c r="D12" s="6"/>
      <c r="E12" s="6"/>
      <c r="F12" s="6" t="s">
        <v>13</v>
      </c>
      <c r="I12" s="6" t="s">
        <v>2164</v>
      </c>
      <c r="J12" s="6" t="s">
        <v>2165</v>
      </c>
      <c r="K12" s="6" t="str">
        <f t="shared" si="0"/>
        <v>7506593903010016</v>
      </c>
      <c r="N12" s="6" t="s">
        <v>2289</v>
      </c>
    </row>
    <row r="13" spans="1:14" x14ac:dyDescent="0.25">
      <c r="A13" s="6" t="s">
        <v>2210</v>
      </c>
      <c r="B13" s="21">
        <v>44328</v>
      </c>
      <c r="C13" s="39">
        <v>-2.7</v>
      </c>
      <c r="D13" s="6"/>
      <c r="E13" s="6"/>
      <c r="F13" s="6" t="s">
        <v>13</v>
      </c>
      <c r="I13" s="6" t="s">
        <v>310</v>
      </c>
      <c r="J13" s="6" t="s">
        <v>2168</v>
      </c>
      <c r="K13" s="6" t="str">
        <f t="shared" si="0"/>
        <v>7506593903010016</v>
      </c>
      <c r="N13" s="6" t="s">
        <v>2290</v>
      </c>
    </row>
    <row r="14" spans="1:14" x14ac:dyDescent="0.25">
      <c r="A14" s="6" t="s">
        <v>2210</v>
      </c>
      <c r="B14" s="21">
        <v>44328</v>
      </c>
      <c r="C14" s="39">
        <v>-71.459999999999994</v>
      </c>
      <c r="D14" s="6"/>
      <c r="E14" s="6"/>
      <c r="F14" s="6" t="s">
        <v>13</v>
      </c>
      <c r="I14" s="6" t="s">
        <v>413</v>
      </c>
      <c r="J14" s="6" t="s">
        <v>345</v>
      </c>
      <c r="K14" s="6" t="str">
        <f t="shared" si="0"/>
        <v>7506593903010016</v>
      </c>
      <c r="N14" s="6" t="s">
        <v>2291</v>
      </c>
    </row>
    <row r="15" spans="1:14" x14ac:dyDescent="0.25">
      <c r="A15" s="6" t="s">
        <v>2210</v>
      </c>
      <c r="B15" s="21">
        <v>44328</v>
      </c>
      <c r="C15" s="39">
        <v>-49</v>
      </c>
      <c r="D15" s="6"/>
      <c r="E15" s="6"/>
      <c r="F15" s="6" t="s">
        <v>13</v>
      </c>
      <c r="I15" s="6" t="s">
        <v>2292</v>
      </c>
      <c r="J15" s="6" t="s">
        <v>2293</v>
      </c>
      <c r="K15" s="6" t="str">
        <f t="shared" si="0"/>
        <v>7506593903010016</v>
      </c>
      <c r="N15" s="6" t="s">
        <v>2294</v>
      </c>
    </row>
    <row r="16" spans="1:14" x14ac:dyDescent="0.25">
      <c r="A16" s="6" t="s">
        <v>2210</v>
      </c>
      <c r="B16" s="21">
        <v>44330</v>
      </c>
      <c r="C16" s="39">
        <v>-11.24</v>
      </c>
      <c r="D16" s="6"/>
      <c r="E16" s="6"/>
      <c r="F16" s="6" t="s">
        <v>13</v>
      </c>
      <c r="I16" s="6" t="s">
        <v>1583</v>
      </c>
      <c r="J16" s="6" t="s">
        <v>937</v>
      </c>
      <c r="K16" s="6" t="str">
        <f t="shared" si="0"/>
        <v>7506593903010016</v>
      </c>
      <c r="N16" s="6" t="s">
        <v>2295</v>
      </c>
    </row>
    <row r="17" spans="1:14" x14ac:dyDescent="0.25">
      <c r="A17" s="6" t="s">
        <v>2210</v>
      </c>
      <c r="B17" s="21">
        <v>44330</v>
      </c>
      <c r="C17" s="39">
        <v>-127.34</v>
      </c>
      <c r="D17" s="6"/>
      <c r="E17" s="6"/>
      <c r="F17" s="6" t="s">
        <v>13</v>
      </c>
      <c r="I17" s="6" t="s">
        <v>2172</v>
      </c>
      <c r="J17" s="6" t="s">
        <v>227</v>
      </c>
      <c r="K17" s="6" t="str">
        <f t="shared" si="0"/>
        <v>7506593903010016</v>
      </c>
      <c r="N17" s="6" t="s">
        <v>2296</v>
      </c>
    </row>
    <row r="18" spans="1:14" x14ac:dyDescent="0.25">
      <c r="A18" s="6" t="s">
        <v>2210</v>
      </c>
      <c r="B18" s="21">
        <v>44331</v>
      </c>
      <c r="C18" s="39">
        <v>-6.89</v>
      </c>
      <c r="D18" s="6"/>
      <c r="E18" s="6"/>
      <c r="F18" s="6" t="s">
        <v>13</v>
      </c>
      <c r="I18" s="6" t="s">
        <v>1583</v>
      </c>
      <c r="J18" s="6" t="s">
        <v>937</v>
      </c>
      <c r="K18" s="6" t="str">
        <f t="shared" si="0"/>
        <v>7506593903010016</v>
      </c>
      <c r="N18" s="6" t="s">
        <v>2297</v>
      </c>
    </row>
    <row r="19" spans="1:14" x14ac:dyDescent="0.25">
      <c r="A19" s="6" t="s">
        <v>2210</v>
      </c>
      <c r="B19" s="21">
        <v>44333</v>
      </c>
      <c r="C19" s="58" t="s">
        <v>2322</v>
      </c>
      <c r="D19" s="6"/>
      <c r="F19" s="6" t="s">
        <v>235</v>
      </c>
      <c r="G19" s="6" t="s">
        <v>2015</v>
      </c>
      <c r="H19" s="6" t="s">
        <v>2016</v>
      </c>
      <c r="L19" s="6" t="s">
        <v>2017</v>
      </c>
      <c r="N19" s="6" t="s">
        <v>2298</v>
      </c>
    </row>
    <row r="20" spans="1:14" x14ac:dyDescent="0.25">
      <c r="A20" s="6" t="s">
        <v>2210</v>
      </c>
      <c r="B20" s="21">
        <v>44333</v>
      </c>
      <c r="C20" s="39">
        <v>-32.979999999999997</v>
      </c>
      <c r="D20" s="6"/>
      <c r="E20" s="6"/>
      <c r="F20" s="6" t="s">
        <v>13</v>
      </c>
      <c r="I20" s="6" t="s">
        <v>2299</v>
      </c>
      <c r="J20" s="6" t="s">
        <v>2135</v>
      </c>
      <c r="K20" s="6" t="str">
        <f>"7506593903010016"</f>
        <v>7506593903010016</v>
      </c>
      <c r="N20" s="6" t="s">
        <v>2300</v>
      </c>
    </row>
    <row r="21" spans="1:14" x14ac:dyDescent="0.25">
      <c r="A21" s="6" t="s">
        <v>2210</v>
      </c>
      <c r="B21" s="21">
        <v>44333</v>
      </c>
      <c r="C21" s="39">
        <v>-42.84</v>
      </c>
      <c r="D21" s="6"/>
      <c r="E21" s="6"/>
      <c r="F21" s="6" t="s">
        <v>13</v>
      </c>
      <c r="I21" s="6" t="s">
        <v>2267</v>
      </c>
      <c r="J21" s="6" t="s">
        <v>224</v>
      </c>
      <c r="K21" s="6" t="str">
        <f>"7506593903010016"</f>
        <v>7506593903010016</v>
      </c>
      <c r="N21" s="6" t="s">
        <v>2301</v>
      </c>
    </row>
    <row r="22" spans="1:14" x14ac:dyDescent="0.25">
      <c r="A22" s="6" t="s">
        <v>2210</v>
      </c>
      <c r="B22" s="21">
        <v>44336</v>
      </c>
      <c r="C22" s="39">
        <v>-83.46</v>
      </c>
      <c r="D22" s="6"/>
      <c r="E22" s="6"/>
      <c r="F22" s="6" t="s">
        <v>13</v>
      </c>
      <c r="I22" s="6" t="s">
        <v>2172</v>
      </c>
      <c r="J22" s="6" t="s">
        <v>227</v>
      </c>
      <c r="K22" s="6" t="str">
        <f>"7506593903010016"</f>
        <v>7506593903010016</v>
      </c>
      <c r="N22" s="6" t="s">
        <v>2302</v>
      </c>
    </row>
    <row r="23" spans="1:14" x14ac:dyDescent="0.25">
      <c r="A23" s="6" t="s">
        <v>2210</v>
      </c>
      <c r="B23" s="21">
        <v>44337</v>
      </c>
      <c r="C23" s="39">
        <v>1909.05</v>
      </c>
      <c r="D23" s="6"/>
      <c r="E23" s="6"/>
      <c r="F23" s="6" t="s">
        <v>17</v>
      </c>
      <c r="G23" s="6" t="s">
        <v>127</v>
      </c>
      <c r="H23" s="6" t="s">
        <v>128</v>
      </c>
      <c r="L23" s="6" t="s">
        <v>2303</v>
      </c>
      <c r="M23" s="6" t="s">
        <v>2304</v>
      </c>
      <c r="N23" s="6" t="s">
        <v>2305</v>
      </c>
    </row>
    <row r="24" spans="1:14" x14ac:dyDescent="0.25">
      <c r="A24" s="6" t="s">
        <v>2261</v>
      </c>
      <c r="B24" s="21">
        <v>44341</v>
      </c>
      <c r="C24" s="39">
        <v>-51.45</v>
      </c>
      <c r="D24" s="6"/>
      <c r="E24" s="6"/>
      <c r="F24" s="6" t="s">
        <v>13</v>
      </c>
      <c r="I24" s="6" t="s">
        <v>2137</v>
      </c>
      <c r="J24" s="6" t="s">
        <v>57</v>
      </c>
      <c r="K24" s="6" t="str">
        <f>"7506593903010016"</f>
        <v>7506593903010016</v>
      </c>
      <c r="N24" s="6" t="s">
        <v>2306</v>
      </c>
    </row>
    <row r="25" spans="1:14" x14ac:dyDescent="0.25">
      <c r="A25" s="6" t="s">
        <v>2261</v>
      </c>
      <c r="B25" s="21">
        <v>44341</v>
      </c>
      <c r="C25" s="39">
        <v>-153.55000000000001</v>
      </c>
      <c r="D25" s="6"/>
      <c r="E25" s="6"/>
      <c r="F25" s="6" t="s">
        <v>13</v>
      </c>
      <c r="I25" s="6" t="s">
        <v>2282</v>
      </c>
      <c r="J25" s="6" t="s">
        <v>2283</v>
      </c>
      <c r="K25" s="6" t="str">
        <f>"7506593903010016"</f>
        <v>7506593903010016</v>
      </c>
      <c r="N25" s="6" t="s">
        <v>2307</v>
      </c>
    </row>
    <row r="26" spans="1:14" x14ac:dyDescent="0.25">
      <c r="A26" s="6" t="s">
        <v>2261</v>
      </c>
      <c r="B26" s="21">
        <v>44342</v>
      </c>
      <c r="C26" s="39">
        <v>-11.16</v>
      </c>
      <c r="D26" s="6"/>
      <c r="E26" s="6"/>
      <c r="F26" s="6" t="s">
        <v>107</v>
      </c>
      <c r="G26" s="6" t="s">
        <v>1359</v>
      </c>
      <c r="H26" s="6" t="s">
        <v>1580</v>
      </c>
      <c r="L26" s="6" t="s">
        <v>2308</v>
      </c>
      <c r="N26" s="6" t="s">
        <v>2309</v>
      </c>
    </row>
    <row r="27" spans="1:14" x14ac:dyDescent="0.25">
      <c r="A27" s="6" t="s">
        <v>2261</v>
      </c>
      <c r="B27" s="21">
        <v>44342</v>
      </c>
      <c r="C27" s="39">
        <v>-5.58</v>
      </c>
      <c r="D27" s="6"/>
      <c r="E27" s="6"/>
      <c r="F27" s="6" t="s">
        <v>107</v>
      </c>
      <c r="G27" s="6" t="s">
        <v>1444</v>
      </c>
      <c r="H27" s="6" t="s">
        <v>2310</v>
      </c>
      <c r="L27" s="6" t="s">
        <v>2311</v>
      </c>
      <c r="N27" s="6" t="s">
        <v>2312</v>
      </c>
    </row>
    <row r="28" spans="1:14" x14ac:dyDescent="0.25">
      <c r="A28" s="6" t="s">
        <v>2261</v>
      </c>
      <c r="B28" s="21">
        <v>44342</v>
      </c>
      <c r="C28" s="39">
        <v>-10</v>
      </c>
      <c r="D28" s="6"/>
      <c r="E28" s="6"/>
      <c r="F28" s="6" t="s">
        <v>107</v>
      </c>
      <c r="G28" s="6" t="s">
        <v>2313</v>
      </c>
      <c r="H28" s="6" t="s">
        <v>2314</v>
      </c>
      <c r="L28" s="6" t="s">
        <v>2315</v>
      </c>
      <c r="N28" s="6" t="s">
        <v>2316</v>
      </c>
    </row>
    <row r="29" spans="1:14" x14ac:dyDescent="0.25">
      <c r="A29" s="6" t="s">
        <v>2261</v>
      </c>
      <c r="B29" s="21">
        <v>44343</v>
      </c>
      <c r="C29" s="39">
        <v>-138.86000000000001</v>
      </c>
      <c r="D29" s="6"/>
      <c r="E29" s="6"/>
      <c r="F29" s="6" t="s">
        <v>13</v>
      </c>
      <c r="I29" s="6" t="s">
        <v>2172</v>
      </c>
      <c r="J29" s="6" t="s">
        <v>227</v>
      </c>
      <c r="K29" s="6" t="str">
        <f>"7506593903010016"</f>
        <v>7506593903010016</v>
      </c>
      <c r="N29" s="6" t="s">
        <v>2317</v>
      </c>
    </row>
    <row r="30" spans="1:14" x14ac:dyDescent="0.25">
      <c r="A30" s="6" t="s">
        <v>2261</v>
      </c>
      <c r="B30" s="21">
        <v>44343</v>
      </c>
      <c r="C30" s="39">
        <v>-100</v>
      </c>
      <c r="D30" s="6"/>
      <c r="E30" s="6"/>
      <c r="F30" s="6" t="s">
        <v>13</v>
      </c>
      <c r="I30" s="6" t="s">
        <v>2318</v>
      </c>
      <c r="J30" s="6" t="s">
        <v>144</v>
      </c>
      <c r="K30" s="6" t="str">
        <f>"7506593903010016"</f>
        <v>7506593903010016</v>
      </c>
      <c r="N30" s="6" t="s">
        <v>2319</v>
      </c>
    </row>
    <row r="31" spans="1:14" x14ac:dyDescent="0.25">
      <c r="A31" s="6" t="s">
        <v>2261</v>
      </c>
      <c r="B31" s="21">
        <v>44344</v>
      </c>
      <c r="C31" s="39">
        <v>-3.9</v>
      </c>
      <c r="D31" s="6"/>
      <c r="E31" s="6"/>
      <c r="F31" s="6" t="s">
        <v>13</v>
      </c>
      <c r="I31" s="6" t="s">
        <v>310</v>
      </c>
      <c r="J31" s="6" t="s">
        <v>2168</v>
      </c>
      <c r="K31" s="6" t="str">
        <f>"7506593903010016"</f>
        <v>7506593903010016</v>
      </c>
      <c r="N31" s="6" t="s">
        <v>2320</v>
      </c>
    </row>
    <row r="32" spans="1:14" x14ac:dyDescent="0.25">
      <c r="A32" s="6" t="s">
        <v>2261</v>
      </c>
      <c r="B32" s="21">
        <v>44344</v>
      </c>
      <c r="C32" s="39">
        <v>-7.93</v>
      </c>
      <c r="D32" s="6"/>
      <c r="E32" s="6"/>
      <c r="F32" s="6" t="s">
        <v>13</v>
      </c>
      <c r="I32" s="6" t="s">
        <v>2172</v>
      </c>
      <c r="J32" s="6" t="s">
        <v>227</v>
      </c>
      <c r="K32" s="6" t="str">
        <f>"7506593903010016"</f>
        <v>7506593903010016</v>
      </c>
      <c r="N32" s="6" t="s">
        <v>2321</v>
      </c>
    </row>
    <row r="36" spans="1:14" x14ac:dyDescent="0.25">
      <c r="C36" s="41">
        <f>SUM(C5:C35)</f>
        <v>629.42999999999995</v>
      </c>
      <c r="D36" s="41">
        <f t="shared" ref="D36:E36" si="1">SUM(D5:D35)</f>
        <v>0</v>
      </c>
      <c r="E36" s="41">
        <f t="shared" si="1"/>
        <v>0</v>
      </c>
    </row>
    <row r="37" spans="1:14" s="39" customFormat="1" x14ac:dyDescent="0.25">
      <c r="A37" s="6"/>
      <c r="B37" s="6"/>
      <c r="C37" s="78">
        <f>SUM(C36:D36)</f>
        <v>629.42999999999995</v>
      </c>
      <c r="D37" s="79"/>
      <c r="F37" s="6"/>
      <c r="G37" s="6"/>
      <c r="H37" s="6"/>
      <c r="I37" s="6"/>
      <c r="J37" s="6"/>
      <c r="K37" s="6"/>
      <c r="L37" s="6"/>
      <c r="M37" s="6"/>
      <c r="N37" s="6"/>
    </row>
  </sheetData>
  <mergeCells count="1">
    <mergeCell ref="C37:D37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70803-5138-465A-95BA-297CCDD9E739}">
  <dimension ref="A4:O57"/>
  <sheetViews>
    <sheetView topLeftCell="A28" workbookViewId="0">
      <selection activeCell="C28" sqref="C1:E1048576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1951</v>
      </c>
      <c r="B6" s="21">
        <v>44287</v>
      </c>
      <c r="C6" s="35">
        <v>-3</v>
      </c>
      <c r="F6" s="6" t="s">
        <v>63</v>
      </c>
      <c r="N6" s="6" t="s">
        <v>64</v>
      </c>
    </row>
    <row r="7" spans="1:15" ht="15.75" customHeight="1" x14ac:dyDescent="0.25">
      <c r="A7" s="6" t="s">
        <v>2071</v>
      </c>
      <c r="B7" s="21">
        <v>44288</v>
      </c>
      <c r="C7" s="35">
        <v>-0.77</v>
      </c>
      <c r="F7" s="6" t="s">
        <v>13</v>
      </c>
      <c r="I7" s="6" t="s">
        <v>260</v>
      </c>
      <c r="J7" s="6" t="s">
        <v>57</v>
      </c>
      <c r="K7" s="6" t="str">
        <f t="shared" ref="K7:K27" si="0">"7506593905030312"</f>
        <v>7506593905030312</v>
      </c>
      <c r="N7" s="6" t="s">
        <v>2072</v>
      </c>
    </row>
    <row r="8" spans="1:15" ht="15.75" customHeight="1" x14ac:dyDescent="0.25">
      <c r="A8" s="6" t="s">
        <v>2071</v>
      </c>
      <c r="B8" s="21">
        <v>44291</v>
      </c>
      <c r="C8" s="35">
        <v>-8.6999999999999993</v>
      </c>
      <c r="F8" s="6" t="s">
        <v>13</v>
      </c>
      <c r="I8" s="6" t="s">
        <v>886</v>
      </c>
      <c r="J8" s="6" t="s">
        <v>15</v>
      </c>
      <c r="K8" s="6" t="str">
        <f t="shared" si="0"/>
        <v>7506593905030312</v>
      </c>
      <c r="N8" s="6" t="s">
        <v>2073</v>
      </c>
    </row>
    <row r="9" spans="1:15" ht="15.75" customHeight="1" x14ac:dyDescent="0.25">
      <c r="A9" s="6" t="s">
        <v>2071</v>
      </c>
      <c r="B9" s="21">
        <v>44291</v>
      </c>
      <c r="C9" s="35">
        <v>-82.12</v>
      </c>
      <c r="F9" s="6" t="s">
        <v>13</v>
      </c>
      <c r="I9" s="6" t="s">
        <v>854</v>
      </c>
      <c r="J9" s="6" t="s">
        <v>57</v>
      </c>
      <c r="K9" s="6" t="str">
        <f t="shared" si="0"/>
        <v>7506593905030312</v>
      </c>
      <c r="N9" s="6" t="s">
        <v>2074</v>
      </c>
    </row>
    <row r="10" spans="1:15" x14ac:dyDescent="0.25">
      <c r="A10" s="6" t="s">
        <v>2071</v>
      </c>
      <c r="B10" s="21">
        <v>44288</v>
      </c>
      <c r="C10" s="35">
        <v>-6</v>
      </c>
      <c r="F10" s="6" t="s">
        <v>22</v>
      </c>
      <c r="I10" s="6" t="s">
        <v>882</v>
      </c>
      <c r="J10" s="6" t="s">
        <v>883</v>
      </c>
      <c r="K10" s="6" t="str">
        <f t="shared" si="0"/>
        <v>7506593905030312</v>
      </c>
      <c r="N10" s="6" t="s">
        <v>2075</v>
      </c>
    </row>
    <row r="11" spans="1:15" x14ac:dyDescent="0.25">
      <c r="A11" s="6" t="s">
        <v>2071</v>
      </c>
      <c r="B11" s="21">
        <v>44294</v>
      </c>
      <c r="C11" s="35">
        <v>-14.16</v>
      </c>
      <c r="F11" s="6" t="s">
        <v>13</v>
      </c>
      <c r="I11" s="6" t="s">
        <v>413</v>
      </c>
      <c r="J11" s="6" t="s">
        <v>345</v>
      </c>
      <c r="K11" s="6" t="str">
        <f t="shared" si="0"/>
        <v>7506593905030312</v>
      </c>
      <c r="N11" s="6" t="s">
        <v>2076</v>
      </c>
    </row>
    <row r="12" spans="1:15" x14ac:dyDescent="0.25">
      <c r="A12" s="6" t="s">
        <v>2071</v>
      </c>
      <c r="B12" s="21">
        <v>44295</v>
      </c>
      <c r="C12" s="35">
        <v>-2.5</v>
      </c>
      <c r="F12" s="6" t="s">
        <v>13</v>
      </c>
      <c r="I12" s="6" t="s">
        <v>2077</v>
      </c>
      <c r="J12" s="6" t="s">
        <v>2078</v>
      </c>
      <c r="K12" s="6" t="str">
        <f t="shared" si="0"/>
        <v>7506593905030312</v>
      </c>
      <c r="N12" s="6" t="s">
        <v>2079</v>
      </c>
    </row>
    <row r="13" spans="1:15" x14ac:dyDescent="0.25">
      <c r="A13" s="6" t="s">
        <v>2071</v>
      </c>
      <c r="B13" s="21">
        <v>44295</v>
      </c>
      <c r="C13" s="35">
        <v>-20</v>
      </c>
      <c r="F13" s="6" t="s">
        <v>13</v>
      </c>
      <c r="I13" s="6" t="s">
        <v>1122</v>
      </c>
      <c r="J13" s="6" t="s">
        <v>847</v>
      </c>
      <c r="K13" s="6" t="str">
        <f t="shared" si="0"/>
        <v>7506593905030312</v>
      </c>
      <c r="N13" s="6" t="s">
        <v>2080</v>
      </c>
    </row>
    <row r="14" spans="1:15" x14ac:dyDescent="0.25">
      <c r="A14" s="6" t="s">
        <v>2071</v>
      </c>
      <c r="B14" s="21">
        <v>44295</v>
      </c>
      <c r="C14" s="35">
        <v>-31.9</v>
      </c>
      <c r="F14" s="6" t="s">
        <v>13</v>
      </c>
      <c r="I14" s="6" t="s">
        <v>1122</v>
      </c>
      <c r="J14" s="6" t="s">
        <v>847</v>
      </c>
      <c r="K14" s="6" t="str">
        <f t="shared" si="0"/>
        <v>7506593905030312</v>
      </c>
      <c r="N14" s="6" t="s">
        <v>2081</v>
      </c>
    </row>
    <row r="15" spans="1:15" x14ac:dyDescent="0.25">
      <c r="A15" s="6" t="s">
        <v>2071</v>
      </c>
      <c r="B15" s="21">
        <v>44297</v>
      </c>
      <c r="C15" s="35">
        <v>-5.0999999999999996</v>
      </c>
      <c r="F15" s="6" t="s">
        <v>13</v>
      </c>
      <c r="I15" s="6" t="s">
        <v>1941</v>
      </c>
      <c r="J15" s="6" t="s">
        <v>57</v>
      </c>
      <c r="K15" s="6" t="str">
        <f t="shared" si="0"/>
        <v>7506593905030312</v>
      </c>
      <c r="N15" s="6" t="s">
        <v>2082</v>
      </c>
    </row>
    <row r="16" spans="1:15" x14ac:dyDescent="0.25">
      <c r="A16" s="6" t="s">
        <v>2071</v>
      </c>
      <c r="B16" s="21">
        <v>44297</v>
      </c>
      <c r="C16" s="35">
        <v>-12</v>
      </c>
      <c r="F16" s="6" t="s">
        <v>13</v>
      </c>
      <c r="I16" s="6" t="s">
        <v>2083</v>
      </c>
      <c r="J16" s="6" t="s">
        <v>1803</v>
      </c>
      <c r="K16" s="6" t="str">
        <f t="shared" si="0"/>
        <v>7506593905030312</v>
      </c>
      <c r="N16" s="6" t="s">
        <v>2084</v>
      </c>
    </row>
    <row r="17" spans="1:14" x14ac:dyDescent="0.25">
      <c r="A17" s="6" t="s">
        <v>2071</v>
      </c>
      <c r="B17" s="21">
        <v>44298</v>
      </c>
      <c r="C17" s="35">
        <v>-1.3</v>
      </c>
      <c r="F17" s="6" t="s">
        <v>13</v>
      </c>
      <c r="I17" s="6" t="s">
        <v>828</v>
      </c>
      <c r="J17" s="6" t="s">
        <v>77</v>
      </c>
      <c r="K17" s="6" t="str">
        <f t="shared" si="0"/>
        <v>7506593905030312</v>
      </c>
      <c r="N17" s="6" t="s">
        <v>2085</v>
      </c>
    </row>
    <row r="18" spans="1:14" x14ac:dyDescent="0.25">
      <c r="A18" s="6" t="s">
        <v>2071</v>
      </c>
      <c r="B18" s="21">
        <v>44298</v>
      </c>
      <c r="C18" s="35">
        <v>-3.1</v>
      </c>
      <c r="F18" s="6" t="s">
        <v>13</v>
      </c>
      <c r="I18" s="6" t="s">
        <v>832</v>
      </c>
      <c r="J18" s="6" t="s">
        <v>15</v>
      </c>
      <c r="K18" s="6" t="str">
        <f t="shared" si="0"/>
        <v>7506593905030312</v>
      </c>
      <c r="N18" s="6" t="s">
        <v>2086</v>
      </c>
    </row>
    <row r="19" spans="1:14" x14ac:dyDescent="0.25">
      <c r="A19" s="6" t="s">
        <v>2071</v>
      </c>
      <c r="B19" s="21">
        <v>44298</v>
      </c>
      <c r="C19" s="35">
        <v>-2.2000000000000002</v>
      </c>
      <c r="F19" s="6" t="s">
        <v>13</v>
      </c>
      <c r="I19" s="6" t="s">
        <v>834</v>
      </c>
      <c r="J19" s="6" t="s">
        <v>15</v>
      </c>
      <c r="K19" s="6" t="str">
        <f t="shared" si="0"/>
        <v>7506593905030312</v>
      </c>
      <c r="N19" s="6" t="s">
        <v>2087</v>
      </c>
    </row>
    <row r="20" spans="1:14" x14ac:dyDescent="0.25">
      <c r="A20" s="6" t="s">
        <v>2071</v>
      </c>
      <c r="B20" s="21">
        <v>44298</v>
      </c>
      <c r="C20" s="35">
        <v>-2.7</v>
      </c>
      <c r="F20" s="6" t="s">
        <v>13</v>
      </c>
      <c r="I20" s="6" t="s">
        <v>310</v>
      </c>
      <c r="J20" s="6" t="s">
        <v>311</v>
      </c>
      <c r="K20" s="6" t="str">
        <f t="shared" si="0"/>
        <v>7506593905030312</v>
      </c>
      <c r="N20" s="6" t="s">
        <v>2088</v>
      </c>
    </row>
    <row r="21" spans="1:14" x14ac:dyDescent="0.25">
      <c r="A21" s="6" t="s">
        <v>2071</v>
      </c>
      <c r="B21" s="21">
        <v>44298</v>
      </c>
      <c r="C21" s="35">
        <v>-4.5</v>
      </c>
      <c r="F21" s="6" t="s">
        <v>13</v>
      </c>
      <c r="I21" s="6" t="s">
        <v>1862</v>
      </c>
      <c r="J21" s="6" t="s">
        <v>15</v>
      </c>
      <c r="K21" s="6" t="str">
        <f t="shared" si="0"/>
        <v>7506593905030312</v>
      </c>
      <c r="N21" s="6" t="s">
        <v>2089</v>
      </c>
    </row>
    <row r="22" spans="1:14" x14ac:dyDescent="0.25">
      <c r="A22" s="6" t="s">
        <v>2071</v>
      </c>
      <c r="B22" s="21">
        <v>44299</v>
      </c>
      <c r="C22" s="35">
        <v>-10.67</v>
      </c>
      <c r="F22" s="6" t="s">
        <v>13</v>
      </c>
      <c r="I22" s="6" t="s">
        <v>223</v>
      </c>
      <c r="J22" s="6" t="s">
        <v>224</v>
      </c>
      <c r="K22" s="6" t="str">
        <f t="shared" si="0"/>
        <v>7506593905030312</v>
      </c>
      <c r="N22" s="6" t="s">
        <v>2090</v>
      </c>
    </row>
    <row r="23" spans="1:14" x14ac:dyDescent="0.25">
      <c r="A23" s="6" t="s">
        <v>2071</v>
      </c>
      <c r="B23" s="21">
        <v>44299</v>
      </c>
      <c r="C23" s="35">
        <v>-11.34</v>
      </c>
      <c r="F23" s="6" t="s">
        <v>13</v>
      </c>
      <c r="I23" s="6" t="s">
        <v>223</v>
      </c>
      <c r="J23" s="6" t="s">
        <v>224</v>
      </c>
      <c r="K23" s="6" t="str">
        <f t="shared" si="0"/>
        <v>7506593905030312</v>
      </c>
      <c r="N23" s="6" t="s">
        <v>2091</v>
      </c>
    </row>
    <row r="24" spans="1:14" x14ac:dyDescent="0.25">
      <c r="A24" s="6" t="s">
        <v>2071</v>
      </c>
      <c r="B24" s="21">
        <v>44300</v>
      </c>
      <c r="C24" s="35">
        <v>-34.39</v>
      </c>
      <c r="F24" s="6" t="s">
        <v>13</v>
      </c>
      <c r="I24" s="6" t="s">
        <v>226</v>
      </c>
      <c r="J24" s="6" t="s">
        <v>227</v>
      </c>
      <c r="K24" s="6" t="str">
        <f t="shared" si="0"/>
        <v>7506593905030312</v>
      </c>
      <c r="N24" s="6" t="s">
        <v>2092</v>
      </c>
    </row>
    <row r="25" spans="1:14" x14ac:dyDescent="0.25">
      <c r="A25" s="6" t="s">
        <v>2071</v>
      </c>
      <c r="B25" s="21">
        <v>44300</v>
      </c>
      <c r="C25" s="35">
        <v>-6.1</v>
      </c>
      <c r="F25" s="6" t="s">
        <v>13</v>
      </c>
      <c r="I25" s="6" t="s">
        <v>2093</v>
      </c>
      <c r="J25" s="6" t="s">
        <v>1388</v>
      </c>
      <c r="K25" s="6" t="str">
        <f t="shared" si="0"/>
        <v>7506593905030312</v>
      </c>
      <c r="N25" s="6" t="s">
        <v>2094</v>
      </c>
    </row>
    <row r="26" spans="1:14" x14ac:dyDescent="0.25">
      <c r="A26" s="6" t="s">
        <v>2071</v>
      </c>
      <c r="B26" s="21">
        <v>44301</v>
      </c>
      <c r="C26" s="35">
        <v>-77.709999999999994</v>
      </c>
      <c r="F26" s="6" t="s">
        <v>13</v>
      </c>
      <c r="I26" s="6" t="s">
        <v>854</v>
      </c>
      <c r="J26" s="6" t="s">
        <v>57</v>
      </c>
      <c r="K26" s="6" t="str">
        <f t="shared" si="0"/>
        <v>7506593905030312</v>
      </c>
      <c r="N26" s="6" t="s">
        <v>2095</v>
      </c>
    </row>
    <row r="27" spans="1:14" x14ac:dyDescent="0.25">
      <c r="A27" s="6" t="s">
        <v>2071</v>
      </c>
      <c r="B27" s="21">
        <v>44301</v>
      </c>
      <c r="C27" s="35">
        <v>-31.6</v>
      </c>
      <c r="F27" s="6" t="s">
        <v>13</v>
      </c>
      <c r="I27" s="6" t="s">
        <v>2096</v>
      </c>
      <c r="J27" s="6" t="s">
        <v>2097</v>
      </c>
      <c r="K27" s="6" t="str">
        <f t="shared" si="0"/>
        <v>7506593905030312</v>
      </c>
      <c r="N27" s="6" t="s">
        <v>2098</v>
      </c>
    </row>
    <row r="28" spans="1:14" x14ac:dyDescent="0.25">
      <c r="A28" s="6" t="s">
        <v>2071</v>
      </c>
      <c r="B28" s="21">
        <v>44302</v>
      </c>
      <c r="C28" s="35">
        <v>-180</v>
      </c>
      <c r="F28" s="6" t="s">
        <v>98</v>
      </c>
      <c r="G28" s="6" t="s">
        <v>99</v>
      </c>
      <c r="H28" s="6" t="s">
        <v>100</v>
      </c>
      <c r="L28" s="6" t="s">
        <v>2099</v>
      </c>
      <c r="N28" s="6" t="s">
        <v>1063</v>
      </c>
    </row>
    <row r="29" spans="1:14" x14ac:dyDescent="0.25">
      <c r="A29" s="6" t="s">
        <v>2071</v>
      </c>
      <c r="B29" s="21">
        <v>44301</v>
      </c>
      <c r="C29" s="35">
        <v>-10.4</v>
      </c>
      <c r="F29" s="6" t="s">
        <v>22</v>
      </c>
      <c r="I29" s="6" t="s">
        <v>1382</v>
      </c>
      <c r="J29" s="6" t="s">
        <v>60</v>
      </c>
      <c r="K29" s="6" t="str">
        <f>"7506593905030312"</f>
        <v>7506593905030312</v>
      </c>
      <c r="N29" s="6" t="s">
        <v>2100</v>
      </c>
    </row>
    <row r="30" spans="1:14" x14ac:dyDescent="0.25">
      <c r="A30" s="6" t="s">
        <v>2071</v>
      </c>
      <c r="B30" s="21">
        <v>44301</v>
      </c>
      <c r="C30" s="35">
        <v>-7.9</v>
      </c>
      <c r="F30" s="6" t="s">
        <v>22</v>
      </c>
      <c r="I30" s="6" t="s">
        <v>59</v>
      </c>
      <c r="J30" s="6" t="s">
        <v>60</v>
      </c>
      <c r="K30" s="6" t="str">
        <f>"7506593905030312"</f>
        <v>7506593905030312</v>
      </c>
      <c r="N30" s="6" t="s">
        <v>2101</v>
      </c>
    </row>
    <row r="31" spans="1:14" x14ac:dyDescent="0.25">
      <c r="A31" s="6" t="s">
        <v>2071</v>
      </c>
      <c r="B31" s="21">
        <v>44304</v>
      </c>
      <c r="C31" s="35">
        <v>-3.5</v>
      </c>
      <c r="F31" s="6" t="s">
        <v>13</v>
      </c>
      <c r="I31" s="6" t="s">
        <v>1941</v>
      </c>
      <c r="J31" s="6" t="s">
        <v>57</v>
      </c>
      <c r="K31" s="6" t="str">
        <f>"7506593905030312"</f>
        <v>7506593905030312</v>
      </c>
      <c r="N31" s="6" t="s">
        <v>2102</v>
      </c>
    </row>
    <row r="32" spans="1:14" x14ac:dyDescent="0.25">
      <c r="A32" s="6" t="s">
        <v>2071</v>
      </c>
      <c r="B32" s="21">
        <v>44302</v>
      </c>
      <c r="C32" s="35">
        <v>-3.1</v>
      </c>
      <c r="F32" s="6" t="s">
        <v>22</v>
      </c>
      <c r="I32" s="6" t="s">
        <v>2103</v>
      </c>
      <c r="J32" s="6" t="s">
        <v>1364</v>
      </c>
      <c r="K32" s="6" t="str">
        <f>"7506593905030312"</f>
        <v>7506593905030312</v>
      </c>
      <c r="N32" s="6" t="s">
        <v>2104</v>
      </c>
    </row>
    <row r="33" spans="1:14" x14ac:dyDescent="0.25">
      <c r="A33" s="6" t="s">
        <v>2105</v>
      </c>
      <c r="B33" s="21">
        <v>44306</v>
      </c>
      <c r="C33" s="35">
        <v>-12</v>
      </c>
      <c r="F33" s="6" t="s">
        <v>13</v>
      </c>
      <c r="I33" s="6" t="s">
        <v>1596</v>
      </c>
      <c r="J33" s="6" t="s">
        <v>2106</v>
      </c>
      <c r="K33" s="6" t="str">
        <f>"7506593905030312"</f>
        <v>7506593905030312</v>
      </c>
      <c r="N33" s="6" t="s">
        <v>2107</v>
      </c>
    </row>
    <row r="34" spans="1:14" x14ac:dyDescent="0.25">
      <c r="A34" s="6" t="s">
        <v>2105</v>
      </c>
      <c r="B34" s="21">
        <v>44307</v>
      </c>
      <c r="C34" s="35">
        <v>-99.98</v>
      </c>
      <c r="F34" s="6" t="s">
        <v>98</v>
      </c>
      <c r="G34" s="6" t="s">
        <v>147</v>
      </c>
      <c r="H34" s="6" t="s">
        <v>54</v>
      </c>
      <c r="L34" s="6">
        <v>7.1348768560071301E+21</v>
      </c>
      <c r="N34" s="6" t="s">
        <v>148</v>
      </c>
    </row>
    <row r="35" spans="1:14" x14ac:dyDescent="0.25">
      <c r="A35" s="6" t="s">
        <v>2105</v>
      </c>
      <c r="B35" s="21">
        <v>44306</v>
      </c>
      <c r="C35" s="35">
        <v>-2.9</v>
      </c>
      <c r="F35" s="6" t="s">
        <v>22</v>
      </c>
      <c r="I35" s="6" t="s">
        <v>882</v>
      </c>
      <c r="J35" s="6" t="s">
        <v>883</v>
      </c>
      <c r="K35" s="6" t="str">
        <f>"7506593905030312"</f>
        <v>7506593905030312</v>
      </c>
      <c r="N35" s="6" t="s">
        <v>2108</v>
      </c>
    </row>
    <row r="36" spans="1:14" x14ac:dyDescent="0.25">
      <c r="A36" s="6" t="s">
        <v>2105</v>
      </c>
      <c r="B36" s="21">
        <v>44307</v>
      </c>
      <c r="C36" s="35">
        <v>-60</v>
      </c>
      <c r="F36" s="6" t="s">
        <v>29</v>
      </c>
      <c r="G36" s="6" t="s">
        <v>2109</v>
      </c>
      <c r="H36" s="6" t="s">
        <v>2110</v>
      </c>
      <c r="L36" s="6" t="s">
        <v>2111</v>
      </c>
      <c r="N36" s="6" t="s">
        <v>2112</v>
      </c>
    </row>
    <row r="37" spans="1:14" x14ac:dyDescent="0.25">
      <c r="A37" s="6" t="s">
        <v>2105</v>
      </c>
      <c r="B37" s="21">
        <v>44307</v>
      </c>
      <c r="C37" s="35">
        <v>-31.45</v>
      </c>
      <c r="F37" s="6" t="s">
        <v>29</v>
      </c>
      <c r="G37" s="6" t="s">
        <v>104</v>
      </c>
      <c r="H37" s="6" t="s">
        <v>105</v>
      </c>
      <c r="L37" s="6">
        <v>465058629155</v>
      </c>
      <c r="N37" s="6" t="s">
        <v>2113</v>
      </c>
    </row>
    <row r="38" spans="1:14" x14ac:dyDescent="0.25">
      <c r="A38" s="6" t="s">
        <v>2105</v>
      </c>
      <c r="B38" s="21">
        <v>44309</v>
      </c>
      <c r="C38" s="35">
        <v>-28.17</v>
      </c>
      <c r="F38" s="6" t="s">
        <v>29</v>
      </c>
      <c r="G38" s="6" t="s">
        <v>2114</v>
      </c>
      <c r="H38" s="6" t="s">
        <v>2115</v>
      </c>
      <c r="L38" s="6">
        <v>12103359094</v>
      </c>
      <c r="N38" s="6" t="s">
        <v>2116</v>
      </c>
    </row>
    <row r="39" spans="1:14" x14ac:dyDescent="0.25">
      <c r="A39" s="6" t="s">
        <v>2105</v>
      </c>
      <c r="B39" s="21">
        <v>44309</v>
      </c>
      <c r="C39" s="35">
        <v>1407.76</v>
      </c>
      <c r="F39" s="6" t="s">
        <v>17</v>
      </c>
      <c r="G39" s="6" t="s">
        <v>127</v>
      </c>
      <c r="H39" s="6" t="s">
        <v>128</v>
      </c>
      <c r="L39" s="6" t="s">
        <v>2117</v>
      </c>
      <c r="M39" s="6" t="s">
        <v>1734</v>
      </c>
      <c r="N39" s="6" t="s">
        <v>2118</v>
      </c>
    </row>
    <row r="40" spans="1:14" x14ac:dyDescent="0.25">
      <c r="A40" s="6" t="s">
        <v>2105</v>
      </c>
      <c r="B40" s="21">
        <v>44309</v>
      </c>
      <c r="C40" s="35">
        <v>-3.8</v>
      </c>
      <c r="F40" s="6" t="s">
        <v>13</v>
      </c>
      <c r="I40" s="6" t="s">
        <v>2093</v>
      </c>
      <c r="J40" s="6" t="s">
        <v>1388</v>
      </c>
      <c r="K40" s="6" t="str">
        <f t="shared" ref="K40:K50" si="1">"7506593905030312"</f>
        <v>7506593905030312</v>
      </c>
      <c r="N40" s="6" t="s">
        <v>2119</v>
      </c>
    </row>
    <row r="41" spans="1:14" x14ac:dyDescent="0.25">
      <c r="A41" s="6" t="s">
        <v>2105</v>
      </c>
      <c r="B41" s="21">
        <v>44309</v>
      </c>
      <c r="C41" s="35">
        <v>-4.5</v>
      </c>
      <c r="F41" s="6" t="s">
        <v>13</v>
      </c>
      <c r="I41" s="6" t="s">
        <v>886</v>
      </c>
      <c r="J41" s="6" t="s">
        <v>15</v>
      </c>
      <c r="K41" s="6" t="str">
        <f t="shared" si="1"/>
        <v>7506593905030312</v>
      </c>
      <c r="N41" s="6" t="s">
        <v>2120</v>
      </c>
    </row>
    <row r="42" spans="1:14" x14ac:dyDescent="0.25">
      <c r="A42" s="6" t="s">
        <v>2105</v>
      </c>
      <c r="B42" s="21">
        <v>44309</v>
      </c>
      <c r="C42" s="35">
        <v>-1.7</v>
      </c>
      <c r="F42" s="6" t="s">
        <v>13</v>
      </c>
      <c r="I42" s="6" t="s">
        <v>2121</v>
      </c>
      <c r="J42" s="6" t="s">
        <v>77</v>
      </c>
      <c r="K42" s="6" t="str">
        <f t="shared" si="1"/>
        <v>7506593905030312</v>
      </c>
      <c r="N42" s="6" t="s">
        <v>2122</v>
      </c>
    </row>
    <row r="43" spans="1:14" x14ac:dyDescent="0.25">
      <c r="A43" s="6" t="s">
        <v>2105</v>
      </c>
      <c r="B43" s="21">
        <v>44310</v>
      </c>
      <c r="C43" s="35">
        <v>-3.1</v>
      </c>
      <c r="F43" s="6" t="s">
        <v>13</v>
      </c>
      <c r="I43" s="6" t="s">
        <v>999</v>
      </c>
      <c r="J43" s="6" t="s">
        <v>45</v>
      </c>
      <c r="K43" s="6" t="str">
        <f t="shared" si="1"/>
        <v>7506593905030312</v>
      </c>
      <c r="N43" s="6" t="s">
        <v>2123</v>
      </c>
    </row>
    <row r="44" spans="1:14" x14ac:dyDescent="0.25">
      <c r="A44" s="6" t="s">
        <v>2105</v>
      </c>
      <c r="B44" s="21">
        <v>44311</v>
      </c>
      <c r="C44" s="35">
        <v>-6.7</v>
      </c>
      <c r="F44" s="6" t="s">
        <v>13</v>
      </c>
      <c r="I44" s="6" t="s">
        <v>1941</v>
      </c>
      <c r="J44" s="6" t="s">
        <v>57</v>
      </c>
      <c r="K44" s="6" t="str">
        <f t="shared" si="1"/>
        <v>7506593905030312</v>
      </c>
      <c r="N44" s="6" t="s">
        <v>2124</v>
      </c>
    </row>
    <row r="45" spans="1:14" x14ac:dyDescent="0.25">
      <c r="A45" s="6" t="s">
        <v>2105</v>
      </c>
      <c r="B45" s="21">
        <v>44311</v>
      </c>
      <c r="C45" s="35">
        <v>-3.9</v>
      </c>
      <c r="F45" s="6" t="s">
        <v>13</v>
      </c>
      <c r="I45" s="6" t="s">
        <v>2125</v>
      </c>
      <c r="J45" s="6" t="s">
        <v>2126</v>
      </c>
      <c r="K45" s="6" t="str">
        <f t="shared" si="1"/>
        <v>7506593905030312</v>
      </c>
      <c r="N45" s="6" t="s">
        <v>2127</v>
      </c>
    </row>
    <row r="46" spans="1:14" x14ac:dyDescent="0.25">
      <c r="A46" s="6" t="s">
        <v>2105</v>
      </c>
      <c r="B46" s="21">
        <v>44312</v>
      </c>
      <c r="C46" s="35">
        <v>-224.2</v>
      </c>
      <c r="F46" s="6" t="s">
        <v>22</v>
      </c>
      <c r="I46" s="6" t="s">
        <v>2128</v>
      </c>
      <c r="J46" s="6" t="s">
        <v>2129</v>
      </c>
      <c r="K46" s="6" t="str">
        <f t="shared" si="1"/>
        <v>7506593905030312</v>
      </c>
      <c r="N46" s="6" t="s">
        <v>2130</v>
      </c>
    </row>
    <row r="47" spans="1:14" x14ac:dyDescent="0.25">
      <c r="A47" s="6" t="s">
        <v>2105</v>
      </c>
      <c r="B47" s="21">
        <v>44316</v>
      </c>
      <c r="C47" s="35">
        <v>-60</v>
      </c>
      <c r="F47" s="6" t="s">
        <v>13</v>
      </c>
      <c r="I47" s="6" t="s">
        <v>2131</v>
      </c>
      <c r="J47" s="6" t="s">
        <v>57</v>
      </c>
      <c r="K47" s="6" t="str">
        <f t="shared" si="1"/>
        <v>7506593905030312</v>
      </c>
      <c r="N47" s="6" t="s">
        <v>2132</v>
      </c>
    </row>
    <row r="48" spans="1:14" x14ac:dyDescent="0.25">
      <c r="A48" s="6" t="s">
        <v>2105</v>
      </c>
      <c r="B48" s="21">
        <v>44316</v>
      </c>
      <c r="C48" s="35">
        <v>-39.36</v>
      </c>
      <c r="F48" s="6" t="s">
        <v>13</v>
      </c>
      <c r="I48" s="6" t="s">
        <v>260</v>
      </c>
      <c r="J48" s="6" t="s">
        <v>57</v>
      </c>
      <c r="K48" s="6" t="str">
        <f t="shared" si="1"/>
        <v>7506593905030312</v>
      </c>
      <c r="N48" s="6" t="s">
        <v>2133</v>
      </c>
    </row>
    <row r="49" spans="1:14" x14ac:dyDescent="0.25">
      <c r="A49" s="6" t="s">
        <v>2105</v>
      </c>
      <c r="B49" s="21">
        <v>44316</v>
      </c>
      <c r="C49" s="35">
        <v>-54.81</v>
      </c>
      <c r="F49" s="6" t="s">
        <v>13</v>
      </c>
      <c r="I49" s="6" t="s">
        <v>2134</v>
      </c>
      <c r="J49" s="6" t="s">
        <v>2135</v>
      </c>
      <c r="K49" s="6" t="str">
        <f t="shared" si="1"/>
        <v>7506593905030312</v>
      </c>
      <c r="N49" s="6" t="s">
        <v>2136</v>
      </c>
    </row>
    <row r="50" spans="1:14" x14ac:dyDescent="0.25">
      <c r="A50" s="6" t="s">
        <v>2105</v>
      </c>
      <c r="B50" s="21">
        <v>44316</v>
      </c>
      <c r="C50" s="35">
        <v>-80.150000000000006</v>
      </c>
      <c r="F50" s="6" t="s">
        <v>13</v>
      </c>
      <c r="I50" s="6" t="s">
        <v>2137</v>
      </c>
      <c r="J50" s="6" t="s">
        <v>57</v>
      </c>
      <c r="K50" s="6" t="str">
        <f t="shared" si="1"/>
        <v>7506593905030312</v>
      </c>
      <c r="N50" s="6" t="s">
        <v>2138</v>
      </c>
    </row>
    <row r="51" spans="1:14" x14ac:dyDescent="0.25">
      <c r="A51" s="6" t="s">
        <v>2105</v>
      </c>
      <c r="B51" s="21">
        <v>44316</v>
      </c>
      <c r="C51" s="35">
        <v>-797.34</v>
      </c>
      <c r="F51" s="6" t="s">
        <v>29</v>
      </c>
      <c r="G51" s="6" t="s">
        <v>201</v>
      </c>
      <c r="H51" s="6" t="s">
        <v>626</v>
      </c>
      <c r="L51" s="6">
        <v>321338875916</v>
      </c>
      <c r="N51" s="6" t="s">
        <v>2139</v>
      </c>
    </row>
    <row r="53" spans="1:14" x14ac:dyDescent="0.25">
      <c r="C53" s="34" t="str">
        <f>C4</f>
        <v>PRIVE</v>
      </c>
      <c r="D53" s="34" t="str">
        <f>D4</f>
        <v>EXTRA</v>
      </c>
      <c r="E53" s="34" t="s">
        <v>158</v>
      </c>
    </row>
    <row r="54" spans="1:14" x14ac:dyDescent="0.25">
      <c r="C54" s="37">
        <f>SUM(C5:C52)</f>
        <v>-683.06000000000006</v>
      </c>
      <c r="D54" s="37">
        <f>SUM(D5:D52)</f>
        <v>0</v>
      </c>
      <c r="E54" s="37">
        <f>SUM(E5:E52)</f>
        <v>0</v>
      </c>
    </row>
    <row r="55" spans="1:14" x14ac:dyDescent="0.25">
      <c r="C55" s="76">
        <f>SUM(C54:D54)</f>
        <v>-683.06000000000006</v>
      </c>
      <c r="D55" s="77"/>
      <c r="F55" s="28"/>
    </row>
    <row r="56" spans="1:14" x14ac:dyDescent="0.25">
      <c r="E56" s="55"/>
    </row>
    <row r="57" spans="1:14" x14ac:dyDescent="0.25">
      <c r="F57" s="29"/>
    </row>
  </sheetData>
  <mergeCells count="1">
    <mergeCell ref="C55:D55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23D3-3585-4DA9-8D2F-FBCD160F7A3F}">
  <dimension ref="A4:N49"/>
  <sheetViews>
    <sheetView topLeftCell="A19" workbookViewId="0">
      <selection activeCell="C50" sqref="C50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1951</v>
      </c>
      <c r="B6" s="21">
        <v>44286</v>
      </c>
      <c r="C6" s="39">
        <v>-8.08</v>
      </c>
      <c r="F6" s="6" t="s">
        <v>22</v>
      </c>
      <c r="I6" s="6" t="s">
        <v>260</v>
      </c>
      <c r="J6" s="6" t="s">
        <v>57</v>
      </c>
      <c r="K6" s="6" t="str">
        <f>"7506593903010016"</f>
        <v>7506593903010016</v>
      </c>
      <c r="N6" s="6" t="s">
        <v>2140</v>
      </c>
    </row>
    <row r="7" spans="1:14" x14ac:dyDescent="0.25">
      <c r="A7" s="6" t="s">
        <v>1951</v>
      </c>
      <c r="B7" s="21">
        <v>44286</v>
      </c>
      <c r="C7" s="39">
        <v>-60</v>
      </c>
      <c r="F7" s="6" t="s">
        <v>22</v>
      </c>
      <c r="I7" s="6" t="s">
        <v>260</v>
      </c>
      <c r="J7" s="6" t="s">
        <v>57</v>
      </c>
      <c r="K7" s="6" t="str">
        <f>"7506593903010016"</f>
        <v>7506593903010016</v>
      </c>
      <c r="N7" s="6" t="s">
        <v>2141</v>
      </c>
    </row>
    <row r="8" spans="1:14" x14ac:dyDescent="0.25">
      <c r="A8" s="6" t="s">
        <v>2071</v>
      </c>
      <c r="B8" s="21">
        <v>44287</v>
      </c>
      <c r="C8" s="39">
        <v>378.08</v>
      </c>
      <c r="F8" s="6" t="s">
        <v>17</v>
      </c>
      <c r="G8" s="6" t="s">
        <v>355</v>
      </c>
      <c r="H8" s="6" t="s">
        <v>356</v>
      </c>
      <c r="L8" s="6" t="s">
        <v>2142</v>
      </c>
      <c r="N8" s="6" t="s">
        <v>2143</v>
      </c>
    </row>
    <row r="9" spans="1:14" x14ac:dyDescent="0.25">
      <c r="A9" s="6" t="s">
        <v>2071</v>
      </c>
      <c r="B9" s="21">
        <v>44288</v>
      </c>
      <c r="C9" s="39">
        <v>-88.76</v>
      </c>
      <c r="F9" s="6" t="s">
        <v>13</v>
      </c>
      <c r="I9" s="6" t="s">
        <v>223</v>
      </c>
      <c r="J9" s="6" t="s">
        <v>224</v>
      </c>
      <c r="K9" s="6" t="str">
        <f>"7506593903010016"</f>
        <v>7506593903010016</v>
      </c>
      <c r="N9" s="6" t="s">
        <v>2144</v>
      </c>
    </row>
    <row r="10" spans="1:14" x14ac:dyDescent="0.25">
      <c r="A10" s="6" t="s">
        <v>2071</v>
      </c>
      <c r="B10" s="21">
        <v>44288</v>
      </c>
      <c r="C10" s="39">
        <v>-45.53</v>
      </c>
      <c r="F10" s="6" t="s">
        <v>13</v>
      </c>
      <c r="I10" s="6" t="s">
        <v>226</v>
      </c>
      <c r="J10" s="6" t="s">
        <v>227</v>
      </c>
      <c r="K10" s="6" t="str">
        <f>"7506593903010016"</f>
        <v>7506593903010016</v>
      </c>
      <c r="N10" s="6" t="s">
        <v>2145</v>
      </c>
    </row>
    <row r="11" spans="1:14" x14ac:dyDescent="0.25">
      <c r="A11" s="6" t="s">
        <v>2071</v>
      </c>
      <c r="B11" s="21">
        <v>44288</v>
      </c>
      <c r="C11" s="39">
        <v>-38.4</v>
      </c>
      <c r="F11" s="6" t="s">
        <v>13</v>
      </c>
      <c r="I11" s="6" t="s">
        <v>1583</v>
      </c>
      <c r="J11" s="6" t="s">
        <v>937</v>
      </c>
      <c r="K11" s="6" t="str">
        <f>"7506593903010016"</f>
        <v>7506593903010016</v>
      </c>
      <c r="N11" s="6" t="s">
        <v>2146</v>
      </c>
    </row>
    <row r="12" spans="1:14" x14ac:dyDescent="0.25">
      <c r="A12" s="6" t="s">
        <v>2071</v>
      </c>
      <c r="B12" s="21">
        <v>44288</v>
      </c>
      <c r="C12" s="39">
        <v>-5.99</v>
      </c>
      <c r="F12" s="6" t="s">
        <v>13</v>
      </c>
      <c r="I12" s="6" t="s">
        <v>1400</v>
      </c>
      <c r="J12" s="6" t="s">
        <v>96</v>
      </c>
      <c r="K12" s="6" t="str">
        <f>"7506593903010016"</f>
        <v>7506593903010016</v>
      </c>
      <c r="N12" s="6" t="s">
        <v>2147</v>
      </c>
    </row>
    <row r="13" spans="1:14" x14ac:dyDescent="0.25">
      <c r="A13" s="6" t="s">
        <v>2071</v>
      </c>
      <c r="B13" s="21">
        <v>44289</v>
      </c>
      <c r="C13" s="39">
        <v>-250</v>
      </c>
      <c r="F13" s="6" t="s">
        <v>43</v>
      </c>
      <c r="I13" s="6" t="s">
        <v>112</v>
      </c>
      <c r="J13" s="6" t="s">
        <v>57</v>
      </c>
      <c r="K13" s="6" t="str">
        <f>"7506593903010016"</f>
        <v>7506593903010016</v>
      </c>
      <c r="N13" s="6" t="s">
        <v>2148</v>
      </c>
    </row>
    <row r="14" spans="1:14" x14ac:dyDescent="0.25">
      <c r="A14" s="6" t="s">
        <v>2071</v>
      </c>
      <c r="B14" s="21">
        <v>44289</v>
      </c>
      <c r="C14" s="39">
        <v>-0.5</v>
      </c>
      <c r="F14" s="6" t="s">
        <v>47</v>
      </c>
      <c r="N14" s="6" t="s">
        <v>48</v>
      </c>
    </row>
    <row r="15" spans="1:14" x14ac:dyDescent="0.25">
      <c r="A15" s="6" t="s">
        <v>2071</v>
      </c>
      <c r="B15" s="21">
        <v>44292</v>
      </c>
      <c r="C15" s="39">
        <v>-1.45</v>
      </c>
      <c r="F15" s="6" t="s">
        <v>13</v>
      </c>
      <c r="I15" s="6" t="s">
        <v>1583</v>
      </c>
      <c r="J15" s="6" t="s">
        <v>937</v>
      </c>
      <c r="K15" s="6" t="str">
        <f>"7506593903010016"</f>
        <v>7506593903010016</v>
      </c>
      <c r="N15" s="6" t="s">
        <v>2149</v>
      </c>
    </row>
    <row r="16" spans="1:14" x14ac:dyDescent="0.25">
      <c r="A16" s="6" t="s">
        <v>2071</v>
      </c>
      <c r="B16" s="21">
        <v>44292</v>
      </c>
      <c r="C16" s="39">
        <v>-52.04</v>
      </c>
      <c r="F16" s="6" t="s">
        <v>13</v>
      </c>
      <c r="I16" s="6" t="s">
        <v>2150</v>
      </c>
      <c r="J16" s="6" t="s">
        <v>57</v>
      </c>
      <c r="K16" s="6" t="str">
        <f>"7506593903010016"</f>
        <v>7506593903010016</v>
      </c>
      <c r="N16" s="6" t="s">
        <v>2151</v>
      </c>
    </row>
    <row r="17" spans="1:14" x14ac:dyDescent="0.25">
      <c r="A17" s="6" t="s">
        <v>2071</v>
      </c>
      <c r="B17" s="21">
        <v>44292</v>
      </c>
      <c r="C17" s="39">
        <v>-14.63</v>
      </c>
      <c r="F17" s="6" t="s">
        <v>22</v>
      </c>
      <c r="I17" s="6" t="s">
        <v>260</v>
      </c>
      <c r="J17" s="6" t="s">
        <v>57</v>
      </c>
      <c r="K17" s="6" t="str">
        <f>"7506593903010016"</f>
        <v>7506593903010016</v>
      </c>
      <c r="N17" s="6" t="s">
        <v>2152</v>
      </c>
    </row>
    <row r="18" spans="1:14" x14ac:dyDescent="0.25">
      <c r="A18" s="6" t="s">
        <v>2071</v>
      </c>
      <c r="B18" s="21">
        <v>44292</v>
      </c>
      <c r="C18" s="39">
        <v>-30.33</v>
      </c>
      <c r="F18" s="6" t="s">
        <v>22</v>
      </c>
      <c r="I18" s="6" t="s">
        <v>260</v>
      </c>
      <c r="J18" s="6" t="s">
        <v>57</v>
      </c>
      <c r="K18" s="6" t="str">
        <f>"7506593903010016"</f>
        <v>7506593903010016</v>
      </c>
      <c r="N18" s="6" t="s">
        <v>2153</v>
      </c>
    </row>
    <row r="19" spans="1:14" x14ac:dyDescent="0.25">
      <c r="A19" s="6" t="s">
        <v>2071</v>
      </c>
      <c r="B19" s="21">
        <v>44294</v>
      </c>
      <c r="C19" s="39">
        <v>-37.5</v>
      </c>
      <c r="F19" s="6" t="s">
        <v>98</v>
      </c>
      <c r="G19" s="6" t="s">
        <v>136</v>
      </c>
      <c r="H19" s="6" t="s">
        <v>294</v>
      </c>
      <c r="L19" s="6" t="s">
        <v>2154</v>
      </c>
      <c r="N19" s="6" t="s">
        <v>296</v>
      </c>
    </row>
    <row r="20" spans="1:14" x14ac:dyDescent="0.25">
      <c r="A20" s="6" t="s">
        <v>2071</v>
      </c>
      <c r="B20" s="21">
        <v>44294</v>
      </c>
      <c r="C20" s="39">
        <v>-42.04</v>
      </c>
      <c r="F20" s="6" t="s">
        <v>13</v>
      </c>
      <c r="I20" s="6" t="s">
        <v>226</v>
      </c>
      <c r="J20" s="6" t="s">
        <v>227</v>
      </c>
      <c r="K20" s="6" t="str">
        <f>"7506593903010016"</f>
        <v>7506593903010016</v>
      </c>
      <c r="N20" s="6" t="s">
        <v>2155</v>
      </c>
    </row>
    <row r="21" spans="1:14" x14ac:dyDescent="0.25">
      <c r="A21" s="6" t="s">
        <v>2071</v>
      </c>
      <c r="B21" s="21">
        <v>44294</v>
      </c>
      <c r="C21" s="39">
        <v>-49.45</v>
      </c>
      <c r="F21" s="6" t="s">
        <v>13</v>
      </c>
      <c r="I21" s="6" t="s">
        <v>854</v>
      </c>
      <c r="J21" s="6" t="s">
        <v>57</v>
      </c>
      <c r="K21" s="6" t="str">
        <f>"7506593903010016"</f>
        <v>7506593903010016</v>
      </c>
      <c r="N21" s="6" t="s">
        <v>2156</v>
      </c>
    </row>
    <row r="22" spans="1:14" x14ac:dyDescent="0.25">
      <c r="A22" s="6" t="s">
        <v>2071</v>
      </c>
      <c r="B22" s="21">
        <v>44296</v>
      </c>
      <c r="C22" s="39">
        <v>-11.82</v>
      </c>
      <c r="F22" s="6" t="s">
        <v>13</v>
      </c>
      <c r="I22" s="6" t="s">
        <v>223</v>
      </c>
      <c r="J22" s="6" t="s">
        <v>224</v>
      </c>
      <c r="K22" s="6" t="str">
        <f>"7506593903010016"</f>
        <v>7506593903010016</v>
      </c>
      <c r="N22" s="6" t="s">
        <v>2157</v>
      </c>
    </row>
    <row r="23" spans="1:14" x14ac:dyDescent="0.25">
      <c r="A23" s="6" t="s">
        <v>2071</v>
      </c>
      <c r="B23" s="21">
        <v>44296</v>
      </c>
      <c r="C23" s="39">
        <v>-41.3</v>
      </c>
      <c r="F23" s="6" t="s">
        <v>13</v>
      </c>
      <c r="I23" s="6" t="s">
        <v>2150</v>
      </c>
      <c r="J23" s="6" t="s">
        <v>57</v>
      </c>
      <c r="K23" s="6" t="str">
        <f>"7506593903010016"</f>
        <v>7506593903010016</v>
      </c>
      <c r="N23" s="6" t="s">
        <v>2158</v>
      </c>
    </row>
    <row r="24" spans="1:14" x14ac:dyDescent="0.25">
      <c r="A24" s="6" t="s">
        <v>2071</v>
      </c>
      <c r="B24" s="21">
        <v>44298</v>
      </c>
      <c r="C24" s="56" t="s">
        <v>2069</v>
      </c>
      <c r="E24" s="39">
        <v>-5000</v>
      </c>
      <c r="F24" s="6" t="s">
        <v>235</v>
      </c>
      <c r="G24" s="6" t="s">
        <v>2015</v>
      </c>
      <c r="H24" s="6" t="s">
        <v>2016</v>
      </c>
      <c r="L24" s="6" t="s">
        <v>2017</v>
      </c>
      <c r="N24" s="6" t="s">
        <v>2159</v>
      </c>
    </row>
    <row r="25" spans="1:14" x14ac:dyDescent="0.25">
      <c r="A25" s="6" t="s">
        <v>2071</v>
      </c>
      <c r="B25" s="21">
        <v>44301</v>
      </c>
      <c r="C25" s="39">
        <v>9.7799999999999994</v>
      </c>
      <c r="F25" s="6" t="s">
        <v>17</v>
      </c>
      <c r="G25" s="6" t="s">
        <v>775</v>
      </c>
      <c r="H25" s="6" t="s">
        <v>1405</v>
      </c>
      <c r="L25" s="6" t="s">
        <v>2160</v>
      </c>
      <c r="N25" s="6" t="s">
        <v>2161</v>
      </c>
    </row>
    <row r="26" spans="1:14" x14ac:dyDescent="0.25">
      <c r="A26" s="6" t="s">
        <v>2071</v>
      </c>
      <c r="B26" s="21">
        <v>44302</v>
      </c>
      <c r="C26" s="39">
        <v>-60</v>
      </c>
      <c r="F26" s="6" t="s">
        <v>107</v>
      </c>
      <c r="G26" s="6" t="s">
        <v>582</v>
      </c>
      <c r="H26" s="6" t="s">
        <v>583</v>
      </c>
      <c r="L26" s="6" t="s">
        <v>2162</v>
      </c>
      <c r="N26" s="6" t="s">
        <v>2163</v>
      </c>
    </row>
    <row r="27" spans="1:14" x14ac:dyDescent="0.25">
      <c r="A27" s="6" t="s">
        <v>2105</v>
      </c>
      <c r="B27" s="21">
        <v>44307</v>
      </c>
      <c r="C27" s="39">
        <v>-2</v>
      </c>
      <c r="F27" s="6" t="s">
        <v>13</v>
      </c>
      <c r="I27" s="6" t="s">
        <v>2164</v>
      </c>
      <c r="J27" s="6" t="s">
        <v>2165</v>
      </c>
      <c r="K27" s="6" t="str">
        <f t="shared" ref="K27:K32" si="0">"7506593903010016"</f>
        <v>7506593903010016</v>
      </c>
      <c r="N27" s="6" t="s">
        <v>2166</v>
      </c>
    </row>
    <row r="28" spans="1:14" x14ac:dyDescent="0.25">
      <c r="A28" s="6" t="s">
        <v>2105</v>
      </c>
      <c r="B28" s="21">
        <v>44307</v>
      </c>
      <c r="C28" s="39">
        <v>-54.5</v>
      </c>
      <c r="F28" s="6" t="s">
        <v>13</v>
      </c>
      <c r="I28" s="6" t="s">
        <v>1957</v>
      </c>
      <c r="J28" s="6" t="s">
        <v>345</v>
      </c>
      <c r="K28" s="6" t="str">
        <f t="shared" si="0"/>
        <v>7506593903010016</v>
      </c>
      <c r="N28" s="6" t="s">
        <v>2167</v>
      </c>
    </row>
    <row r="29" spans="1:14" x14ac:dyDescent="0.25">
      <c r="A29" s="6" t="s">
        <v>2105</v>
      </c>
      <c r="B29" s="21">
        <v>44307</v>
      </c>
      <c r="C29" s="39">
        <v>-4.05</v>
      </c>
      <c r="F29" s="6" t="s">
        <v>13</v>
      </c>
      <c r="I29" s="6" t="s">
        <v>310</v>
      </c>
      <c r="J29" s="6" t="s">
        <v>2168</v>
      </c>
      <c r="K29" s="6" t="str">
        <f t="shared" si="0"/>
        <v>7506593903010016</v>
      </c>
      <c r="N29" s="6" t="s">
        <v>2169</v>
      </c>
    </row>
    <row r="30" spans="1:14" x14ac:dyDescent="0.25">
      <c r="A30" s="6" t="s">
        <v>2105</v>
      </c>
      <c r="B30" s="21">
        <v>44308</v>
      </c>
      <c r="C30" s="39">
        <v>-56.19</v>
      </c>
      <c r="F30" s="6" t="s">
        <v>13</v>
      </c>
      <c r="I30" s="6" t="s">
        <v>768</v>
      </c>
      <c r="J30" s="6" t="s">
        <v>57</v>
      </c>
      <c r="K30" s="6" t="str">
        <f t="shared" si="0"/>
        <v>7506593903010016</v>
      </c>
      <c r="N30" s="6" t="s">
        <v>2170</v>
      </c>
    </row>
    <row r="31" spans="1:14" x14ac:dyDescent="0.25">
      <c r="A31" s="6" t="s">
        <v>2105</v>
      </c>
      <c r="B31" s="21">
        <v>44308</v>
      </c>
      <c r="C31" s="39">
        <v>-27.25</v>
      </c>
      <c r="F31" s="6" t="s">
        <v>13</v>
      </c>
      <c r="I31" s="6" t="s">
        <v>1583</v>
      </c>
      <c r="J31" s="6" t="s">
        <v>937</v>
      </c>
      <c r="K31" s="6" t="str">
        <f t="shared" si="0"/>
        <v>7506593903010016</v>
      </c>
      <c r="N31" s="6" t="s">
        <v>2171</v>
      </c>
    </row>
    <row r="32" spans="1:14" x14ac:dyDescent="0.25">
      <c r="A32" s="6" t="s">
        <v>2105</v>
      </c>
      <c r="B32" s="21">
        <v>44308</v>
      </c>
      <c r="C32" s="39">
        <v>-107.92</v>
      </c>
      <c r="F32" s="6" t="s">
        <v>13</v>
      </c>
      <c r="I32" s="6" t="s">
        <v>2172</v>
      </c>
      <c r="J32" s="6" t="s">
        <v>227</v>
      </c>
      <c r="K32" s="6" t="str">
        <f t="shared" si="0"/>
        <v>7506593903010016</v>
      </c>
      <c r="N32" s="6" t="s">
        <v>2173</v>
      </c>
    </row>
    <row r="33" spans="1:14" x14ac:dyDescent="0.25">
      <c r="A33" s="6" t="s">
        <v>2105</v>
      </c>
      <c r="B33" s="21">
        <v>44309</v>
      </c>
      <c r="C33" s="39">
        <v>1065.9000000000001</v>
      </c>
      <c r="F33" s="6" t="s">
        <v>17</v>
      </c>
      <c r="G33" s="6" t="s">
        <v>127</v>
      </c>
      <c r="H33" s="6" t="s">
        <v>128</v>
      </c>
      <c r="L33" s="6" t="s">
        <v>2174</v>
      </c>
      <c r="M33" s="6" t="s">
        <v>1662</v>
      </c>
      <c r="N33" s="6" t="s">
        <v>2175</v>
      </c>
    </row>
    <row r="34" spans="1:14" x14ac:dyDescent="0.25">
      <c r="A34" s="6" t="s">
        <v>2105</v>
      </c>
      <c r="B34" s="21">
        <v>44309</v>
      </c>
      <c r="C34" s="39">
        <v>-16.399999999999999</v>
      </c>
      <c r="F34" s="6" t="s">
        <v>13</v>
      </c>
      <c r="I34" s="6" t="s">
        <v>2164</v>
      </c>
      <c r="J34" s="6" t="s">
        <v>2165</v>
      </c>
      <c r="K34" s="6" t="str">
        <f>"7506593903010016"</f>
        <v>7506593903010016</v>
      </c>
      <c r="N34" s="6" t="s">
        <v>2176</v>
      </c>
    </row>
    <row r="35" spans="1:14" x14ac:dyDescent="0.25">
      <c r="A35" s="6" t="s">
        <v>2105</v>
      </c>
      <c r="B35" s="21">
        <v>44314</v>
      </c>
      <c r="C35" s="56" t="s">
        <v>2196</v>
      </c>
      <c r="E35" s="39">
        <v>-25000</v>
      </c>
      <c r="F35" s="6" t="s">
        <v>29</v>
      </c>
      <c r="G35" s="6" t="s">
        <v>2177</v>
      </c>
      <c r="H35" s="6" t="s">
        <v>2178</v>
      </c>
      <c r="L35" s="6" t="s">
        <v>2179</v>
      </c>
      <c r="N35" s="6" t="s">
        <v>2180</v>
      </c>
    </row>
    <row r="36" spans="1:14" x14ac:dyDescent="0.25">
      <c r="A36" s="6" t="s">
        <v>2105</v>
      </c>
      <c r="B36" s="21">
        <v>44314</v>
      </c>
      <c r="C36" s="56" t="s">
        <v>2197</v>
      </c>
      <c r="E36" s="39">
        <v>25000</v>
      </c>
      <c r="F36" s="6" t="s">
        <v>17</v>
      </c>
      <c r="G36" s="6" t="s">
        <v>488</v>
      </c>
      <c r="H36" s="6" t="s">
        <v>324</v>
      </c>
      <c r="L36" s="6" t="s">
        <v>2181</v>
      </c>
      <c r="N36" s="6" t="s">
        <v>499</v>
      </c>
    </row>
    <row r="37" spans="1:14" x14ac:dyDescent="0.25">
      <c r="A37" s="6" t="s">
        <v>2105</v>
      </c>
      <c r="B37" s="21">
        <v>44315</v>
      </c>
      <c r="C37" s="39">
        <v>-75.88</v>
      </c>
      <c r="F37" s="6" t="s">
        <v>13</v>
      </c>
      <c r="I37" s="6" t="s">
        <v>2172</v>
      </c>
      <c r="J37" s="6" t="s">
        <v>227</v>
      </c>
      <c r="K37" s="6" t="str">
        <f>"7506593903010016"</f>
        <v>7506593903010016</v>
      </c>
      <c r="N37" s="6" t="s">
        <v>2182</v>
      </c>
    </row>
    <row r="38" spans="1:14" x14ac:dyDescent="0.25">
      <c r="A38" s="6" t="s">
        <v>2105</v>
      </c>
      <c r="B38" s="21">
        <v>44315</v>
      </c>
      <c r="C38" s="56" t="s">
        <v>2196</v>
      </c>
      <c r="E38" s="39">
        <v>-25000</v>
      </c>
      <c r="F38" s="6" t="s">
        <v>29</v>
      </c>
      <c r="G38" s="6" t="s">
        <v>2177</v>
      </c>
      <c r="H38" s="6" t="s">
        <v>2178</v>
      </c>
      <c r="L38" s="6" t="s">
        <v>2183</v>
      </c>
      <c r="N38" s="6" t="s">
        <v>2184</v>
      </c>
    </row>
    <row r="39" spans="1:14" x14ac:dyDescent="0.25">
      <c r="A39" s="6" t="s">
        <v>2105</v>
      </c>
      <c r="B39" s="21">
        <v>44315</v>
      </c>
      <c r="C39" s="56" t="s">
        <v>2197</v>
      </c>
      <c r="E39" s="39">
        <v>25000</v>
      </c>
      <c r="F39" s="6" t="s">
        <v>17</v>
      </c>
      <c r="G39" s="6" t="s">
        <v>488</v>
      </c>
      <c r="H39" s="6" t="s">
        <v>324</v>
      </c>
      <c r="L39" s="6" t="s">
        <v>2185</v>
      </c>
      <c r="N39" s="6" t="s">
        <v>499</v>
      </c>
    </row>
    <row r="40" spans="1:14" x14ac:dyDescent="0.25">
      <c r="A40" s="6" t="s">
        <v>2105</v>
      </c>
      <c r="B40" s="21">
        <v>44315</v>
      </c>
      <c r="C40" s="39">
        <v>-22.35</v>
      </c>
      <c r="F40" s="6" t="s">
        <v>13</v>
      </c>
      <c r="I40" s="6" t="s">
        <v>1583</v>
      </c>
      <c r="J40" s="6" t="s">
        <v>937</v>
      </c>
      <c r="K40" s="6" t="str">
        <f>"7506593903010016"</f>
        <v>7506593903010016</v>
      </c>
      <c r="N40" s="6" t="s">
        <v>2186</v>
      </c>
    </row>
    <row r="41" spans="1:14" x14ac:dyDescent="0.25">
      <c r="A41" s="6" t="s">
        <v>2105</v>
      </c>
      <c r="B41" s="21">
        <v>44316</v>
      </c>
      <c r="C41" s="39">
        <v>378.08</v>
      </c>
      <c r="F41" s="6" t="s">
        <v>17</v>
      </c>
      <c r="G41" s="6" t="s">
        <v>355</v>
      </c>
      <c r="H41" s="6" t="s">
        <v>356</v>
      </c>
      <c r="L41" s="6" t="s">
        <v>2187</v>
      </c>
      <c r="N41" s="6" t="s">
        <v>2188</v>
      </c>
    </row>
    <row r="42" spans="1:14" x14ac:dyDescent="0.25">
      <c r="A42" s="6" t="s">
        <v>2105</v>
      </c>
      <c r="B42" s="21">
        <v>44316</v>
      </c>
      <c r="C42" s="39">
        <v>-2.99</v>
      </c>
      <c r="F42" s="6" t="s">
        <v>13</v>
      </c>
      <c r="I42" s="6" t="s">
        <v>2189</v>
      </c>
      <c r="J42" s="6" t="s">
        <v>2190</v>
      </c>
      <c r="K42" s="6" t="str">
        <f>"7506593903010016"</f>
        <v>7506593903010016</v>
      </c>
      <c r="N42" s="6" t="s">
        <v>2191</v>
      </c>
    </row>
    <row r="43" spans="1:14" x14ac:dyDescent="0.25">
      <c r="A43" s="6" t="s">
        <v>2105</v>
      </c>
      <c r="B43" s="21">
        <v>44316</v>
      </c>
      <c r="C43" s="56" t="s">
        <v>2196</v>
      </c>
      <c r="E43" s="39">
        <v>-20000</v>
      </c>
      <c r="F43" s="6" t="s">
        <v>29</v>
      </c>
      <c r="G43" s="6" t="s">
        <v>2177</v>
      </c>
      <c r="H43" s="6" t="s">
        <v>2178</v>
      </c>
      <c r="L43" s="6" t="s">
        <v>2192</v>
      </c>
      <c r="N43" s="6" t="s">
        <v>2193</v>
      </c>
    </row>
    <row r="44" spans="1:14" x14ac:dyDescent="0.25">
      <c r="A44" s="6" t="s">
        <v>2105</v>
      </c>
      <c r="B44" s="21">
        <v>44316</v>
      </c>
      <c r="C44" s="39">
        <v>-18.95</v>
      </c>
      <c r="F44" s="6" t="s">
        <v>13</v>
      </c>
      <c r="I44" s="6" t="s">
        <v>2194</v>
      </c>
      <c r="J44" s="6" t="s">
        <v>93</v>
      </c>
      <c r="K44" s="6" t="str">
        <f>"7506593903010016"</f>
        <v>7506593903010016</v>
      </c>
      <c r="N44" s="6" t="s">
        <v>2195</v>
      </c>
    </row>
    <row r="48" spans="1:14" x14ac:dyDescent="0.25">
      <c r="C48" s="41">
        <f>SUM(C5:C47)</f>
        <v>605.54000000000008</v>
      </c>
      <c r="D48" s="41">
        <f t="shared" ref="D48:E48" si="1">SUM(D5:D47)</f>
        <v>0</v>
      </c>
      <c r="E48" s="41">
        <f t="shared" si="1"/>
        <v>-25000</v>
      </c>
    </row>
    <row r="49" spans="3:4" x14ac:dyDescent="0.25">
      <c r="C49" s="78">
        <f>SUM(C48:D48)</f>
        <v>605.54000000000008</v>
      </c>
      <c r="D49" s="79"/>
    </row>
  </sheetData>
  <mergeCells count="1">
    <mergeCell ref="C49:D4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3568-4064-4D29-A100-D79317FBEE81}">
  <dimension ref="A4:O68"/>
  <sheetViews>
    <sheetView topLeftCell="A31" workbookViewId="0">
      <selection activeCell="C16" sqref="C16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1809</v>
      </c>
      <c r="B6" s="21">
        <v>44256</v>
      </c>
      <c r="C6" s="39">
        <v>-3</v>
      </c>
      <c r="D6" s="6"/>
      <c r="E6" s="6"/>
      <c r="F6" s="6" t="s">
        <v>63</v>
      </c>
      <c r="N6" s="6" t="s">
        <v>64</v>
      </c>
    </row>
    <row r="7" spans="1:15" x14ac:dyDescent="0.25">
      <c r="A7" s="6" t="s">
        <v>1809</v>
      </c>
      <c r="B7" s="21">
        <v>44256</v>
      </c>
      <c r="C7" s="39">
        <v>-0.5</v>
      </c>
      <c r="D7" s="6"/>
      <c r="E7" s="6"/>
      <c r="F7" s="6" t="s">
        <v>13</v>
      </c>
      <c r="I7" s="6" t="s">
        <v>1921</v>
      </c>
      <c r="J7" s="6" t="s">
        <v>45</v>
      </c>
      <c r="K7" s="6" t="str">
        <f>"7506593905030312"</f>
        <v>7506593905030312</v>
      </c>
      <c r="N7" s="6" t="s">
        <v>1922</v>
      </c>
    </row>
    <row r="8" spans="1:15" x14ac:dyDescent="0.25">
      <c r="A8" s="6" t="s">
        <v>1809</v>
      </c>
      <c r="B8" s="21">
        <v>44256</v>
      </c>
      <c r="C8" s="39">
        <v>-52</v>
      </c>
      <c r="D8" s="6"/>
      <c r="E8" s="6"/>
      <c r="F8" s="6" t="s">
        <v>29</v>
      </c>
      <c r="G8" s="6" t="s">
        <v>1923</v>
      </c>
      <c r="H8" s="6" t="s">
        <v>1924</v>
      </c>
      <c r="L8" s="6" t="s">
        <v>1925</v>
      </c>
      <c r="N8" s="6" t="s">
        <v>1926</v>
      </c>
    </row>
    <row r="9" spans="1:15" x14ac:dyDescent="0.25">
      <c r="A9" s="6" t="s">
        <v>1809</v>
      </c>
      <c r="B9" s="21">
        <v>44257</v>
      </c>
      <c r="C9" s="39">
        <v>-110.44</v>
      </c>
      <c r="D9" s="6"/>
      <c r="E9" s="6"/>
      <c r="F9" s="6" t="s">
        <v>149</v>
      </c>
      <c r="L9" s="6" t="s">
        <v>1927</v>
      </c>
      <c r="M9" s="6" t="s">
        <v>151</v>
      </c>
      <c r="N9" s="6" t="s">
        <v>152</v>
      </c>
    </row>
    <row r="10" spans="1:15" x14ac:dyDescent="0.25">
      <c r="A10" s="6" t="s">
        <v>1809</v>
      </c>
      <c r="B10" s="21">
        <v>44257</v>
      </c>
      <c r="C10" s="39">
        <v>-5.0999999999999996</v>
      </c>
      <c r="D10" s="6"/>
      <c r="E10" s="6"/>
      <c r="F10" s="6" t="s">
        <v>13</v>
      </c>
      <c r="I10" s="6" t="s">
        <v>1387</v>
      </c>
      <c r="J10" s="6" t="s">
        <v>1388</v>
      </c>
      <c r="K10" s="6" t="str">
        <f>"7506593905030312"</f>
        <v>7506593905030312</v>
      </c>
      <c r="N10" s="6" t="s">
        <v>1928</v>
      </c>
    </row>
    <row r="11" spans="1:15" x14ac:dyDescent="0.25">
      <c r="A11" s="6" t="s">
        <v>1809</v>
      </c>
      <c r="B11" s="21">
        <v>44257</v>
      </c>
      <c r="C11" s="6"/>
      <c r="D11" s="6"/>
      <c r="E11" s="39">
        <v>-75</v>
      </c>
      <c r="F11" s="6" t="s">
        <v>29</v>
      </c>
      <c r="G11" s="6" t="s">
        <v>1929</v>
      </c>
      <c r="H11" s="6" t="s">
        <v>1930</v>
      </c>
      <c r="L11" s="6">
        <v>500237703930</v>
      </c>
      <c r="N11" s="6" t="s">
        <v>1931</v>
      </c>
    </row>
    <row r="12" spans="1:15" x14ac:dyDescent="0.25">
      <c r="A12" s="6" t="s">
        <v>1932</v>
      </c>
      <c r="B12" s="21">
        <v>44257</v>
      </c>
      <c r="C12" s="39">
        <v>-25</v>
      </c>
      <c r="D12" s="6"/>
      <c r="E12" s="6"/>
      <c r="F12" s="6" t="s">
        <v>13</v>
      </c>
      <c r="I12" s="6" t="s">
        <v>854</v>
      </c>
      <c r="J12" s="6" t="s">
        <v>57</v>
      </c>
      <c r="K12" s="6" t="str">
        <f>"7506593905030312"</f>
        <v>7506593905030312</v>
      </c>
      <c r="N12" s="6" t="s">
        <v>1933</v>
      </c>
    </row>
    <row r="13" spans="1:15" x14ac:dyDescent="0.25">
      <c r="A13" s="6" t="s">
        <v>1932</v>
      </c>
      <c r="B13" s="21">
        <v>44258</v>
      </c>
      <c r="C13" s="39">
        <v>-3.5</v>
      </c>
      <c r="D13" s="6"/>
      <c r="E13" s="6"/>
      <c r="F13" s="6" t="s">
        <v>13</v>
      </c>
      <c r="I13" s="6" t="s">
        <v>886</v>
      </c>
      <c r="J13" s="6" t="s">
        <v>15</v>
      </c>
      <c r="K13" s="6" t="str">
        <f>"7506593905030312"</f>
        <v>7506593905030312</v>
      </c>
      <c r="N13" s="6" t="s">
        <v>1934</v>
      </c>
    </row>
    <row r="14" spans="1:15" x14ac:dyDescent="0.25">
      <c r="A14" s="6" t="s">
        <v>1932</v>
      </c>
      <c r="B14" s="21">
        <v>44258</v>
      </c>
      <c r="C14" s="39">
        <v>-1.7</v>
      </c>
      <c r="D14" s="6"/>
      <c r="E14" s="6"/>
      <c r="F14" s="6" t="s">
        <v>13</v>
      </c>
      <c r="I14" s="6" t="s">
        <v>832</v>
      </c>
      <c r="J14" s="6" t="s">
        <v>15</v>
      </c>
      <c r="K14" s="6" t="str">
        <f>"7506593905030312"</f>
        <v>7506593905030312</v>
      </c>
      <c r="N14" s="6" t="s">
        <v>1935</v>
      </c>
    </row>
    <row r="15" spans="1:15" x14ac:dyDescent="0.25">
      <c r="A15" s="6" t="s">
        <v>1932</v>
      </c>
      <c r="B15" s="21">
        <v>44258</v>
      </c>
      <c r="C15" s="51" t="s">
        <v>1761</v>
      </c>
      <c r="D15" s="39">
        <v>-137.69999999999999</v>
      </c>
      <c r="E15" s="6"/>
      <c r="F15" s="6" t="s">
        <v>13</v>
      </c>
      <c r="I15" s="6" t="s">
        <v>1745</v>
      </c>
      <c r="J15" s="6" t="s">
        <v>15</v>
      </c>
      <c r="K15" s="6" t="str">
        <f>"7506593905030312"</f>
        <v>7506593905030312</v>
      </c>
      <c r="N15" s="6" t="s">
        <v>1936</v>
      </c>
    </row>
    <row r="16" spans="1:15" x14ac:dyDescent="0.25">
      <c r="A16" s="6" t="s">
        <v>1932</v>
      </c>
      <c r="B16" s="21">
        <v>44259</v>
      </c>
      <c r="C16" s="39">
        <v>-180</v>
      </c>
      <c r="D16" s="6"/>
      <c r="E16" s="6"/>
      <c r="F16" s="6" t="s">
        <v>43</v>
      </c>
      <c r="I16" s="6" t="s">
        <v>112</v>
      </c>
      <c r="J16" s="6" t="s">
        <v>57</v>
      </c>
      <c r="K16" s="6" t="str">
        <f>"7506593905030312"</f>
        <v>7506593905030312</v>
      </c>
      <c r="N16" s="6" t="s">
        <v>1937</v>
      </c>
    </row>
    <row r="17" spans="1:14" x14ac:dyDescent="0.25">
      <c r="A17" s="6" t="s">
        <v>1932</v>
      </c>
      <c r="B17" s="21">
        <v>44259</v>
      </c>
      <c r="C17" s="39">
        <v>-0.5</v>
      </c>
      <c r="D17" s="6"/>
      <c r="E17" s="6"/>
      <c r="F17" s="6" t="s">
        <v>47</v>
      </c>
      <c r="N17" s="6" t="s">
        <v>48</v>
      </c>
    </row>
    <row r="18" spans="1:14" x14ac:dyDescent="0.25">
      <c r="A18" s="6" t="s">
        <v>1932</v>
      </c>
      <c r="B18" s="21">
        <v>44260</v>
      </c>
      <c r="C18" s="6"/>
      <c r="D18" s="6"/>
      <c r="E18" s="39">
        <v>-797.34</v>
      </c>
      <c r="F18" s="6" t="s">
        <v>235</v>
      </c>
      <c r="G18" s="6" t="s">
        <v>201</v>
      </c>
      <c r="H18" s="6" t="s">
        <v>626</v>
      </c>
      <c r="L18" s="6">
        <v>321329275542</v>
      </c>
      <c r="N18" s="6" t="s">
        <v>1938</v>
      </c>
    </row>
    <row r="19" spans="1:14" x14ac:dyDescent="0.25">
      <c r="A19" s="6" t="s">
        <v>1932</v>
      </c>
      <c r="B19" s="21">
        <v>44260</v>
      </c>
      <c r="C19" s="39">
        <v>-132.44999999999999</v>
      </c>
      <c r="D19" s="6"/>
      <c r="E19" s="6"/>
      <c r="F19" s="6" t="s">
        <v>29</v>
      </c>
      <c r="G19" s="6" t="s">
        <v>153</v>
      </c>
      <c r="H19" s="6" t="s">
        <v>154</v>
      </c>
      <c r="L19" s="6">
        <v>427602369</v>
      </c>
      <c r="N19" s="6" t="s">
        <v>1939</v>
      </c>
    </row>
    <row r="20" spans="1:14" x14ac:dyDescent="0.25">
      <c r="A20" s="6" t="s">
        <v>1932</v>
      </c>
      <c r="B20" s="21">
        <v>44260</v>
      </c>
      <c r="C20" s="39">
        <v>-2.8</v>
      </c>
      <c r="D20" s="6"/>
      <c r="E20" s="6"/>
      <c r="F20" s="6" t="s">
        <v>13</v>
      </c>
      <c r="I20" s="6" t="s">
        <v>999</v>
      </c>
      <c r="J20" s="6" t="s">
        <v>45</v>
      </c>
      <c r="K20" s="6" t="str">
        <f t="shared" ref="K20:K25" si="0">"7506593905030312"</f>
        <v>7506593905030312</v>
      </c>
      <c r="N20" s="6" t="s">
        <v>1940</v>
      </c>
    </row>
    <row r="21" spans="1:14" x14ac:dyDescent="0.25">
      <c r="A21" s="6" t="s">
        <v>1932</v>
      </c>
      <c r="B21" s="21">
        <v>44262</v>
      </c>
      <c r="C21" s="39">
        <v>-6.6</v>
      </c>
      <c r="D21" s="6"/>
      <c r="E21" s="6"/>
      <c r="F21" s="6" t="s">
        <v>13</v>
      </c>
      <c r="I21" s="6" t="s">
        <v>1941</v>
      </c>
      <c r="J21" s="6" t="s">
        <v>57</v>
      </c>
      <c r="K21" s="6" t="str">
        <f t="shared" si="0"/>
        <v>7506593905030312</v>
      </c>
      <c r="N21" s="6" t="s">
        <v>1942</v>
      </c>
    </row>
    <row r="22" spans="1:14" x14ac:dyDescent="0.25">
      <c r="A22" s="6" t="s">
        <v>1932</v>
      </c>
      <c r="B22" s="21">
        <v>44262</v>
      </c>
      <c r="C22" s="39">
        <v>-77.8</v>
      </c>
      <c r="D22" s="6"/>
      <c r="E22" s="6"/>
      <c r="F22" s="6" t="s">
        <v>13</v>
      </c>
      <c r="I22" s="6" t="s">
        <v>1943</v>
      </c>
      <c r="J22" s="6" t="s">
        <v>457</v>
      </c>
      <c r="K22" s="6" t="str">
        <f t="shared" si="0"/>
        <v>7506593905030312</v>
      </c>
      <c r="N22" s="6" t="s">
        <v>1944</v>
      </c>
    </row>
    <row r="23" spans="1:14" x14ac:dyDescent="0.25">
      <c r="A23" s="6" t="s">
        <v>1932</v>
      </c>
      <c r="B23" s="21">
        <v>44262</v>
      </c>
      <c r="C23" s="39">
        <v>-20.399999999999999</v>
      </c>
      <c r="D23" s="6"/>
      <c r="E23" s="6"/>
      <c r="F23" s="6" t="s">
        <v>13</v>
      </c>
      <c r="I23" s="6" t="s">
        <v>1387</v>
      </c>
      <c r="J23" s="6" t="s">
        <v>1388</v>
      </c>
      <c r="K23" s="6" t="str">
        <f t="shared" si="0"/>
        <v>7506593905030312</v>
      </c>
      <c r="N23" s="6" t="s">
        <v>1945</v>
      </c>
    </row>
    <row r="24" spans="1:14" x14ac:dyDescent="0.25">
      <c r="A24" s="6" t="s">
        <v>1932</v>
      </c>
      <c r="B24" s="21">
        <v>44260</v>
      </c>
      <c r="C24" s="39">
        <v>-2.9</v>
      </c>
      <c r="D24" s="6"/>
      <c r="E24" s="6"/>
      <c r="F24" s="6" t="s">
        <v>22</v>
      </c>
      <c r="I24" s="6" t="s">
        <v>882</v>
      </c>
      <c r="J24" s="6" t="s">
        <v>883</v>
      </c>
      <c r="K24" s="6" t="str">
        <f t="shared" si="0"/>
        <v>7506593905030312</v>
      </c>
      <c r="N24" s="6" t="s">
        <v>1946</v>
      </c>
    </row>
    <row r="25" spans="1:14" x14ac:dyDescent="0.25">
      <c r="A25" s="6" t="s">
        <v>1932</v>
      </c>
      <c r="B25" s="21">
        <v>44263</v>
      </c>
      <c r="C25" s="39">
        <v>-30.99</v>
      </c>
      <c r="D25" s="6"/>
      <c r="E25" s="6"/>
      <c r="F25" s="6" t="s">
        <v>13</v>
      </c>
      <c r="I25" s="6" t="s">
        <v>86</v>
      </c>
      <c r="J25" s="6" t="s">
        <v>87</v>
      </c>
      <c r="K25" s="6" t="str">
        <f t="shared" si="0"/>
        <v>7506593905030312</v>
      </c>
      <c r="N25" s="6" t="s">
        <v>1947</v>
      </c>
    </row>
    <row r="26" spans="1:14" x14ac:dyDescent="0.25">
      <c r="A26" s="6" t="s">
        <v>1932</v>
      </c>
      <c r="B26" s="21">
        <v>44264</v>
      </c>
      <c r="C26" s="39">
        <v>23.06</v>
      </c>
      <c r="D26" s="6"/>
      <c r="E26" s="6"/>
      <c r="F26" s="6" t="s">
        <v>17</v>
      </c>
      <c r="G26" s="6" t="s">
        <v>163</v>
      </c>
      <c r="H26" s="6" t="s">
        <v>164</v>
      </c>
      <c r="L26" s="6" t="s">
        <v>1948</v>
      </c>
      <c r="M26" s="6" t="s">
        <v>1013</v>
      </c>
      <c r="N26" s="6" t="s">
        <v>1949</v>
      </c>
    </row>
    <row r="27" spans="1:14" x14ac:dyDescent="0.25">
      <c r="A27" s="6" t="s">
        <v>1932</v>
      </c>
      <c r="B27" s="21">
        <v>44264</v>
      </c>
      <c r="C27" s="39">
        <v>-10.3</v>
      </c>
      <c r="D27" s="6"/>
      <c r="E27" s="6"/>
      <c r="F27" s="6" t="s">
        <v>13</v>
      </c>
      <c r="I27" s="6" t="s">
        <v>886</v>
      </c>
      <c r="J27" s="6" t="s">
        <v>15</v>
      </c>
      <c r="K27" s="6" t="str">
        <f>"7506593905030312"</f>
        <v>7506593905030312</v>
      </c>
      <c r="N27" s="6" t="s">
        <v>1950</v>
      </c>
    </row>
    <row r="28" spans="1:14" x14ac:dyDescent="0.25">
      <c r="A28" s="6" t="s">
        <v>1951</v>
      </c>
      <c r="B28" s="21">
        <v>44266</v>
      </c>
      <c r="C28" s="39">
        <v>-25</v>
      </c>
      <c r="D28" s="6"/>
      <c r="E28" s="6"/>
      <c r="F28" s="6" t="s">
        <v>13</v>
      </c>
      <c r="I28" s="6" t="s">
        <v>1342</v>
      </c>
      <c r="J28" s="6" t="s">
        <v>345</v>
      </c>
      <c r="K28" s="6" t="str">
        <f>"7506593905030312"</f>
        <v>7506593905030312</v>
      </c>
      <c r="N28" s="6" t="s">
        <v>1952</v>
      </c>
    </row>
    <row r="29" spans="1:14" x14ac:dyDescent="0.25">
      <c r="A29" s="6" t="s">
        <v>1951</v>
      </c>
      <c r="B29" s="21">
        <v>44267</v>
      </c>
      <c r="C29" s="51" t="s">
        <v>1998</v>
      </c>
      <c r="D29" s="39"/>
      <c r="E29" s="6"/>
      <c r="F29" s="6" t="s">
        <v>29</v>
      </c>
      <c r="G29" s="6" t="s">
        <v>1953</v>
      </c>
      <c r="H29" s="6" t="s">
        <v>1954</v>
      </c>
      <c r="L29" s="6" t="s">
        <v>1955</v>
      </c>
      <c r="N29" s="6" t="s">
        <v>1956</v>
      </c>
    </row>
    <row r="30" spans="1:14" x14ac:dyDescent="0.25">
      <c r="A30" s="6" t="s">
        <v>1951</v>
      </c>
      <c r="B30" s="21">
        <v>44267</v>
      </c>
      <c r="C30" s="39">
        <v>-52</v>
      </c>
      <c r="D30" s="6"/>
      <c r="E30" s="6"/>
      <c r="F30" s="6" t="s">
        <v>13</v>
      </c>
      <c r="I30" s="6" t="s">
        <v>1957</v>
      </c>
      <c r="J30" s="6" t="s">
        <v>345</v>
      </c>
      <c r="K30" s="6" t="str">
        <f t="shared" ref="K30:K35" si="1">"7506593905030312"</f>
        <v>7506593905030312</v>
      </c>
      <c r="N30" s="6" t="s">
        <v>1958</v>
      </c>
    </row>
    <row r="31" spans="1:14" x14ac:dyDescent="0.25">
      <c r="A31" s="6" t="s">
        <v>1951</v>
      </c>
      <c r="B31" s="21">
        <v>44269</v>
      </c>
      <c r="C31" s="39">
        <v>-5.0999999999999996</v>
      </c>
      <c r="D31" s="6"/>
      <c r="E31" s="6"/>
      <c r="F31" s="6" t="s">
        <v>13</v>
      </c>
      <c r="I31" s="6" t="s">
        <v>1941</v>
      </c>
      <c r="J31" s="6" t="s">
        <v>57</v>
      </c>
      <c r="K31" s="6" t="str">
        <f t="shared" si="1"/>
        <v>7506593905030312</v>
      </c>
      <c r="N31" s="6" t="s">
        <v>1959</v>
      </c>
    </row>
    <row r="32" spans="1:14" x14ac:dyDescent="0.25">
      <c r="A32" s="6" t="s">
        <v>1951</v>
      </c>
      <c r="B32" s="21">
        <v>44269</v>
      </c>
      <c r="C32" s="39">
        <v>-4.2</v>
      </c>
      <c r="D32" s="6"/>
      <c r="E32" s="6"/>
      <c r="F32" s="6" t="s">
        <v>13</v>
      </c>
      <c r="I32" s="6" t="s">
        <v>886</v>
      </c>
      <c r="J32" s="6" t="s">
        <v>15</v>
      </c>
      <c r="K32" s="6" t="str">
        <f t="shared" si="1"/>
        <v>7506593905030312</v>
      </c>
      <c r="N32" s="6" t="s">
        <v>1960</v>
      </c>
    </row>
    <row r="33" spans="1:14" x14ac:dyDescent="0.25">
      <c r="A33" s="6" t="s">
        <v>1951</v>
      </c>
      <c r="B33" s="21">
        <v>44269</v>
      </c>
      <c r="C33" s="39">
        <v>-7</v>
      </c>
      <c r="D33" s="6"/>
      <c r="E33" s="6"/>
      <c r="F33" s="6" t="s">
        <v>13</v>
      </c>
      <c r="I33" s="6" t="s">
        <v>832</v>
      </c>
      <c r="J33" s="6" t="s">
        <v>15</v>
      </c>
      <c r="K33" s="6" t="str">
        <f t="shared" si="1"/>
        <v>7506593905030312</v>
      </c>
      <c r="N33" s="6" t="s">
        <v>1961</v>
      </c>
    </row>
    <row r="34" spans="1:14" x14ac:dyDescent="0.25">
      <c r="A34" s="6" t="s">
        <v>1951</v>
      </c>
      <c r="B34" s="21">
        <v>44269</v>
      </c>
      <c r="C34" s="39">
        <v>-3.4</v>
      </c>
      <c r="D34" s="6"/>
      <c r="E34" s="6"/>
      <c r="F34" s="6" t="s">
        <v>13</v>
      </c>
      <c r="I34" s="6" t="s">
        <v>832</v>
      </c>
      <c r="J34" s="6" t="s">
        <v>15</v>
      </c>
      <c r="K34" s="6" t="str">
        <f t="shared" si="1"/>
        <v>7506593905030312</v>
      </c>
      <c r="N34" s="6" t="s">
        <v>1962</v>
      </c>
    </row>
    <row r="35" spans="1:14" x14ac:dyDescent="0.25">
      <c r="A35" s="6" t="s">
        <v>1951</v>
      </c>
      <c r="B35" s="21">
        <v>44267</v>
      </c>
      <c r="C35" s="39">
        <v>-8</v>
      </c>
      <c r="D35" s="6"/>
      <c r="E35" s="6"/>
      <c r="F35" s="6" t="s">
        <v>22</v>
      </c>
      <c r="I35" s="6" t="s">
        <v>260</v>
      </c>
      <c r="J35" s="6" t="s">
        <v>57</v>
      </c>
      <c r="K35" s="6" t="str">
        <f t="shared" si="1"/>
        <v>7506593905030312</v>
      </c>
      <c r="N35" s="6" t="s">
        <v>1963</v>
      </c>
    </row>
    <row r="36" spans="1:14" x14ac:dyDescent="0.25">
      <c r="A36" s="6" t="s">
        <v>1951</v>
      </c>
      <c r="B36" s="21">
        <v>44271</v>
      </c>
      <c r="C36" s="39">
        <v>-140</v>
      </c>
      <c r="D36" s="6"/>
      <c r="E36" s="6"/>
      <c r="F36" s="6" t="s">
        <v>98</v>
      </c>
      <c r="G36" s="6" t="s">
        <v>99</v>
      </c>
      <c r="H36" s="6" t="s">
        <v>100</v>
      </c>
      <c r="L36" s="6" t="s">
        <v>1964</v>
      </c>
      <c r="N36" s="6" t="s">
        <v>1063</v>
      </c>
    </row>
    <row r="37" spans="1:14" x14ac:dyDescent="0.25">
      <c r="A37" s="6" t="s">
        <v>1951</v>
      </c>
      <c r="B37" s="21">
        <v>44272</v>
      </c>
      <c r="C37" s="39">
        <v>-4.7</v>
      </c>
      <c r="D37" s="6"/>
      <c r="E37" s="6"/>
      <c r="F37" s="6" t="s">
        <v>13</v>
      </c>
      <c r="I37" s="6" t="s">
        <v>733</v>
      </c>
      <c r="J37" s="6" t="s">
        <v>734</v>
      </c>
      <c r="K37" s="6" t="str">
        <f>"7506593905030312"</f>
        <v>7506593905030312</v>
      </c>
      <c r="N37" s="6" t="s">
        <v>1965</v>
      </c>
    </row>
    <row r="38" spans="1:14" x14ac:dyDescent="0.25">
      <c r="A38" s="6" t="s">
        <v>1951</v>
      </c>
      <c r="B38" s="21">
        <v>44273</v>
      </c>
      <c r="C38" s="39">
        <v>-1.5</v>
      </c>
      <c r="D38" s="6"/>
      <c r="E38" s="6"/>
      <c r="F38" s="6" t="s">
        <v>13</v>
      </c>
      <c r="I38" s="6" t="s">
        <v>1564</v>
      </c>
      <c r="J38" s="6" t="s">
        <v>144</v>
      </c>
      <c r="K38" s="6" t="str">
        <f>"7506593905030312"</f>
        <v>7506593905030312</v>
      </c>
      <c r="N38" s="6" t="s">
        <v>1966</v>
      </c>
    </row>
    <row r="39" spans="1:14" x14ac:dyDescent="0.25">
      <c r="A39" s="6" t="s">
        <v>1951</v>
      </c>
      <c r="B39" s="21">
        <v>44273</v>
      </c>
      <c r="C39" s="39">
        <v>-2.5</v>
      </c>
      <c r="D39" s="6"/>
      <c r="E39" s="6"/>
      <c r="F39" s="6" t="s">
        <v>13</v>
      </c>
      <c r="I39" s="6" t="s">
        <v>733</v>
      </c>
      <c r="J39" s="6" t="s">
        <v>734</v>
      </c>
      <c r="K39" s="6" t="str">
        <f>"7506593905030312"</f>
        <v>7506593905030312</v>
      </c>
      <c r="N39" s="6" t="s">
        <v>1967</v>
      </c>
    </row>
    <row r="40" spans="1:14" x14ac:dyDescent="0.25">
      <c r="A40" s="6" t="s">
        <v>1951</v>
      </c>
      <c r="B40" s="21">
        <v>44272</v>
      </c>
      <c r="C40" s="39">
        <v>-3.2</v>
      </c>
      <c r="D40" s="6"/>
      <c r="E40" s="6"/>
      <c r="F40" s="6" t="s">
        <v>22</v>
      </c>
      <c r="I40" s="6" t="s">
        <v>250</v>
      </c>
      <c r="J40" s="6" t="s">
        <v>251</v>
      </c>
      <c r="K40" s="6" t="str">
        <f>"7506593905030312"</f>
        <v>7506593905030312</v>
      </c>
      <c r="N40" s="6" t="s">
        <v>1968</v>
      </c>
    </row>
    <row r="41" spans="1:14" x14ac:dyDescent="0.25">
      <c r="A41" s="6" t="s">
        <v>1951</v>
      </c>
      <c r="B41" s="21">
        <v>44274</v>
      </c>
      <c r="C41" s="39">
        <v>59.6</v>
      </c>
      <c r="D41" s="6"/>
      <c r="E41" s="6"/>
      <c r="F41" s="6" t="s">
        <v>17</v>
      </c>
      <c r="G41" s="6" t="s">
        <v>163</v>
      </c>
      <c r="H41" s="6" t="s">
        <v>164</v>
      </c>
      <c r="L41" s="6" t="s">
        <v>1969</v>
      </c>
      <c r="M41" s="6" t="s">
        <v>1013</v>
      </c>
      <c r="N41" s="6" t="s">
        <v>1970</v>
      </c>
    </row>
    <row r="42" spans="1:14" x14ac:dyDescent="0.25">
      <c r="A42" s="6" t="s">
        <v>1951</v>
      </c>
      <c r="B42" s="21">
        <v>44274</v>
      </c>
      <c r="C42" s="39">
        <v>-2.8</v>
      </c>
      <c r="D42" s="6"/>
      <c r="E42" s="6"/>
      <c r="F42" s="6" t="s">
        <v>13</v>
      </c>
      <c r="I42" s="6" t="s">
        <v>999</v>
      </c>
      <c r="J42" s="6" t="s">
        <v>45</v>
      </c>
      <c r="K42" s="6" t="str">
        <f>"7506593905030312"</f>
        <v>7506593905030312</v>
      </c>
      <c r="N42" s="6" t="s">
        <v>1971</v>
      </c>
    </row>
    <row r="43" spans="1:14" x14ac:dyDescent="0.25">
      <c r="A43" s="6" t="s">
        <v>1951</v>
      </c>
      <c r="B43" s="21">
        <v>44274</v>
      </c>
      <c r="C43" s="39">
        <v>-15.07</v>
      </c>
      <c r="D43" s="6"/>
      <c r="E43" s="6"/>
      <c r="F43" s="6" t="s">
        <v>13</v>
      </c>
      <c r="I43" s="6" t="s">
        <v>1342</v>
      </c>
      <c r="J43" s="6" t="s">
        <v>345</v>
      </c>
      <c r="K43" s="6" t="str">
        <f>"7506593905030312"</f>
        <v>7506593905030312</v>
      </c>
      <c r="N43" s="6" t="s">
        <v>1972</v>
      </c>
    </row>
    <row r="44" spans="1:14" x14ac:dyDescent="0.25">
      <c r="A44" s="6" t="s">
        <v>1951</v>
      </c>
      <c r="B44" s="21">
        <v>44275</v>
      </c>
      <c r="C44" s="39">
        <v>-1.6</v>
      </c>
      <c r="D44" s="6"/>
      <c r="E44" s="6"/>
      <c r="F44" s="6" t="s">
        <v>13</v>
      </c>
      <c r="I44" s="6" t="s">
        <v>1941</v>
      </c>
      <c r="J44" s="6" t="s">
        <v>57</v>
      </c>
      <c r="K44" s="6" t="str">
        <f>"7506593905030312"</f>
        <v>7506593905030312</v>
      </c>
      <c r="N44" s="6" t="s">
        <v>1973</v>
      </c>
    </row>
    <row r="45" spans="1:14" x14ac:dyDescent="0.25">
      <c r="A45" s="6" t="s">
        <v>1951</v>
      </c>
      <c r="B45" s="21">
        <v>44276</v>
      </c>
      <c r="C45" s="39">
        <v>-5.0999999999999996</v>
      </c>
      <c r="D45" s="6"/>
      <c r="E45" s="6"/>
      <c r="F45" s="6" t="s">
        <v>13</v>
      </c>
      <c r="I45" s="6" t="s">
        <v>1941</v>
      </c>
      <c r="J45" s="6" t="s">
        <v>57</v>
      </c>
      <c r="K45" s="6" t="str">
        <f>"7506593905030312"</f>
        <v>7506593905030312</v>
      </c>
      <c r="N45" s="6" t="s">
        <v>1974</v>
      </c>
    </row>
    <row r="46" spans="1:14" x14ac:dyDescent="0.25">
      <c r="A46" s="6" t="s">
        <v>1951</v>
      </c>
      <c r="B46" s="21">
        <v>44276</v>
      </c>
      <c r="C46" s="39">
        <v>-80.38</v>
      </c>
      <c r="D46" s="6"/>
      <c r="E46" s="6"/>
      <c r="F46" s="6" t="s">
        <v>13</v>
      </c>
      <c r="I46" s="6" t="s">
        <v>854</v>
      </c>
      <c r="J46" s="6" t="s">
        <v>57</v>
      </c>
      <c r="K46" s="6" t="str">
        <f>"7506593905030312"</f>
        <v>7506593905030312</v>
      </c>
      <c r="N46" s="6" t="s">
        <v>1975</v>
      </c>
    </row>
    <row r="47" spans="1:14" x14ac:dyDescent="0.25">
      <c r="A47" s="6" t="s">
        <v>1951</v>
      </c>
      <c r="B47" s="21">
        <v>44279</v>
      </c>
      <c r="C47" s="39">
        <v>-100.48</v>
      </c>
      <c r="D47" s="6"/>
      <c r="E47" s="6"/>
      <c r="F47" s="6" t="s">
        <v>98</v>
      </c>
      <c r="G47" s="6" t="s">
        <v>147</v>
      </c>
      <c r="H47" s="6" t="s">
        <v>54</v>
      </c>
      <c r="L47" s="6">
        <v>7.1324804700071296E+21</v>
      </c>
      <c r="N47" s="6" t="s">
        <v>148</v>
      </c>
    </row>
    <row r="48" spans="1:14" x14ac:dyDescent="0.25">
      <c r="A48" s="6" t="s">
        <v>1951</v>
      </c>
      <c r="B48" s="21">
        <v>44279</v>
      </c>
      <c r="C48" s="39">
        <v>-31.45</v>
      </c>
      <c r="D48" s="6"/>
      <c r="E48" s="6"/>
      <c r="F48" s="6" t="s">
        <v>29</v>
      </c>
      <c r="G48" s="6" t="s">
        <v>104</v>
      </c>
      <c r="H48" s="6" t="s">
        <v>105</v>
      </c>
      <c r="L48" s="6">
        <v>464044001778</v>
      </c>
      <c r="N48" s="6" t="s">
        <v>1976</v>
      </c>
    </row>
    <row r="49" spans="1:14" x14ac:dyDescent="0.25">
      <c r="A49" s="6" t="s">
        <v>1951</v>
      </c>
      <c r="B49" s="21">
        <v>44279</v>
      </c>
      <c r="C49" s="39">
        <v>1407.76</v>
      </c>
      <c r="D49" s="6"/>
      <c r="E49" s="6"/>
      <c r="F49" s="6" t="s">
        <v>17</v>
      </c>
      <c r="G49" s="6" t="s">
        <v>127</v>
      </c>
      <c r="H49" s="6" t="s">
        <v>128</v>
      </c>
      <c r="L49" s="6" t="s">
        <v>1977</v>
      </c>
      <c r="M49" s="6" t="s">
        <v>1734</v>
      </c>
      <c r="N49" s="6" t="s">
        <v>1978</v>
      </c>
    </row>
    <row r="50" spans="1:14" x14ac:dyDescent="0.25">
      <c r="A50" s="6" t="s">
        <v>1951</v>
      </c>
      <c r="B50" s="21">
        <v>44279</v>
      </c>
      <c r="C50" s="39">
        <v>-6.6</v>
      </c>
      <c r="D50" s="6"/>
      <c r="E50" s="6"/>
      <c r="F50" s="6" t="s">
        <v>13</v>
      </c>
      <c r="I50" s="6" t="s">
        <v>886</v>
      </c>
      <c r="J50" s="6" t="s">
        <v>15</v>
      </c>
      <c r="K50" s="6" t="str">
        <f>"7506593905030312"</f>
        <v>7506593905030312</v>
      </c>
      <c r="N50" s="6" t="s">
        <v>1979</v>
      </c>
    </row>
    <row r="51" spans="1:14" x14ac:dyDescent="0.25">
      <c r="A51" s="6" t="s">
        <v>1951</v>
      </c>
      <c r="B51" s="21">
        <v>44279</v>
      </c>
      <c r="C51" s="39">
        <v>-6.1</v>
      </c>
      <c r="D51" s="6"/>
      <c r="E51" s="6"/>
      <c r="F51" s="6" t="s">
        <v>13</v>
      </c>
      <c r="I51" s="6" t="s">
        <v>1862</v>
      </c>
      <c r="J51" s="6" t="s">
        <v>15</v>
      </c>
      <c r="K51" s="6" t="str">
        <f>"7506593905030312"</f>
        <v>7506593905030312</v>
      </c>
      <c r="N51" s="6" t="s">
        <v>1980</v>
      </c>
    </row>
    <row r="52" spans="1:14" x14ac:dyDescent="0.25">
      <c r="A52" s="6" t="s">
        <v>1951</v>
      </c>
      <c r="B52" s="21">
        <v>44281</v>
      </c>
      <c r="C52" s="39">
        <v>-16.5</v>
      </c>
      <c r="D52" s="6"/>
      <c r="E52" s="6"/>
      <c r="F52" s="6" t="s">
        <v>98</v>
      </c>
      <c r="G52" s="6" t="s">
        <v>1850</v>
      </c>
      <c r="H52" s="6" t="s">
        <v>1851</v>
      </c>
      <c r="L52" s="6" t="s">
        <v>1981</v>
      </c>
      <c r="N52" s="6" t="s">
        <v>1853</v>
      </c>
    </row>
    <row r="53" spans="1:14" x14ac:dyDescent="0.25">
      <c r="A53" s="6" t="s">
        <v>1951</v>
      </c>
      <c r="B53" s="21">
        <v>44281</v>
      </c>
      <c r="C53" s="39">
        <v>-240</v>
      </c>
      <c r="D53" s="6"/>
      <c r="E53" s="6"/>
      <c r="F53" s="6" t="s">
        <v>43</v>
      </c>
      <c r="I53" s="6" t="s">
        <v>1982</v>
      </c>
      <c r="J53" s="6" t="s">
        <v>144</v>
      </c>
      <c r="K53" s="6" t="str">
        <f>"7506593905030312"</f>
        <v>7506593905030312</v>
      </c>
      <c r="N53" s="6" t="s">
        <v>1983</v>
      </c>
    </row>
    <row r="54" spans="1:14" x14ac:dyDescent="0.25">
      <c r="A54" s="6" t="s">
        <v>1951</v>
      </c>
      <c r="B54" s="21">
        <v>44281</v>
      </c>
      <c r="C54" s="39">
        <v>-0.5</v>
      </c>
      <c r="D54" s="6"/>
      <c r="E54" s="6"/>
      <c r="F54" s="6" t="s">
        <v>47</v>
      </c>
      <c r="N54" s="6" t="s">
        <v>48</v>
      </c>
    </row>
    <row r="55" spans="1:14" x14ac:dyDescent="0.25">
      <c r="A55" s="6" t="s">
        <v>1951</v>
      </c>
      <c r="B55" s="21">
        <v>44281</v>
      </c>
      <c r="C55" s="39">
        <v>-25</v>
      </c>
      <c r="D55" s="6"/>
      <c r="E55" s="6"/>
      <c r="F55" s="6" t="s">
        <v>13</v>
      </c>
      <c r="I55" s="6" t="s">
        <v>854</v>
      </c>
      <c r="J55" s="6" t="s">
        <v>57</v>
      </c>
      <c r="K55" s="6" t="str">
        <f>"7506593905030312"</f>
        <v>7506593905030312</v>
      </c>
      <c r="N55" s="6" t="s">
        <v>1984</v>
      </c>
    </row>
    <row r="56" spans="1:14" x14ac:dyDescent="0.25">
      <c r="A56" s="6" t="s">
        <v>1951</v>
      </c>
      <c r="B56" s="21">
        <v>44283</v>
      </c>
      <c r="C56" s="39">
        <v>-4.3</v>
      </c>
      <c r="D56" s="6"/>
      <c r="E56" s="6"/>
      <c r="F56" s="6" t="s">
        <v>13</v>
      </c>
      <c r="I56" s="6" t="s">
        <v>1941</v>
      </c>
      <c r="J56" s="6" t="s">
        <v>57</v>
      </c>
      <c r="K56" s="6" t="str">
        <f>"7506593905030312"</f>
        <v>7506593905030312</v>
      </c>
      <c r="N56" s="6" t="s">
        <v>1985</v>
      </c>
    </row>
    <row r="57" spans="1:14" x14ac:dyDescent="0.25">
      <c r="A57" s="6" t="s">
        <v>1951</v>
      </c>
      <c r="B57" s="21">
        <v>44284</v>
      </c>
      <c r="C57" s="39">
        <v>-31</v>
      </c>
      <c r="D57" s="6"/>
      <c r="E57" s="6"/>
      <c r="F57" s="6" t="s">
        <v>13</v>
      </c>
      <c r="I57" s="6" t="s">
        <v>1986</v>
      </c>
      <c r="J57" s="6" t="s">
        <v>233</v>
      </c>
      <c r="K57" s="6" t="str">
        <f>"7506593905030312"</f>
        <v>7506593905030312</v>
      </c>
      <c r="N57" s="6" t="s">
        <v>1987</v>
      </c>
    </row>
    <row r="58" spans="1:14" x14ac:dyDescent="0.25">
      <c r="A58" s="6" t="s">
        <v>1951</v>
      </c>
      <c r="B58" s="21">
        <v>44284</v>
      </c>
      <c r="C58" s="39">
        <v>-241</v>
      </c>
      <c r="D58" s="6"/>
      <c r="E58" s="6"/>
      <c r="F58" s="6" t="s">
        <v>22</v>
      </c>
      <c r="I58" s="6" t="s">
        <v>1988</v>
      </c>
      <c r="J58" s="6" t="s">
        <v>1989</v>
      </c>
      <c r="K58" s="6" t="str">
        <f>"7506593905030312"</f>
        <v>7506593905030312</v>
      </c>
      <c r="N58" s="6" t="s">
        <v>1990</v>
      </c>
    </row>
    <row r="59" spans="1:14" x14ac:dyDescent="0.25">
      <c r="A59" s="6" t="s">
        <v>1951</v>
      </c>
      <c r="B59" s="21">
        <v>44285</v>
      </c>
      <c r="C59" s="39">
        <v>-37.5</v>
      </c>
      <c r="D59" s="6"/>
      <c r="E59" s="6"/>
      <c r="F59" s="6" t="s">
        <v>29</v>
      </c>
      <c r="G59" s="6" t="s">
        <v>136</v>
      </c>
      <c r="H59" s="6" t="s">
        <v>137</v>
      </c>
      <c r="L59" s="6">
        <v>941030252812</v>
      </c>
      <c r="N59" s="6" t="s">
        <v>1991</v>
      </c>
    </row>
    <row r="60" spans="1:14" x14ac:dyDescent="0.25">
      <c r="A60" s="6" t="s">
        <v>1951</v>
      </c>
      <c r="B60" s="21">
        <v>44285</v>
      </c>
      <c r="C60" s="39">
        <v>-98.85</v>
      </c>
      <c r="D60" s="6"/>
      <c r="E60" s="6"/>
      <c r="F60" s="6" t="s">
        <v>149</v>
      </c>
      <c r="L60" s="6" t="s">
        <v>1992</v>
      </c>
      <c r="M60" s="6" t="s">
        <v>151</v>
      </c>
      <c r="N60" s="6" t="s">
        <v>152</v>
      </c>
    </row>
    <row r="61" spans="1:14" x14ac:dyDescent="0.25">
      <c r="A61" s="6" t="s">
        <v>1951</v>
      </c>
      <c r="B61" s="21">
        <v>44286</v>
      </c>
      <c r="C61" s="39">
        <v>-9.09</v>
      </c>
      <c r="D61" s="6"/>
      <c r="E61" s="6"/>
      <c r="F61" s="6" t="s">
        <v>29</v>
      </c>
      <c r="G61" s="6" t="s">
        <v>349</v>
      </c>
      <c r="H61" s="6" t="s">
        <v>350</v>
      </c>
      <c r="L61" s="6">
        <v>621400945009</v>
      </c>
      <c r="N61" s="6" t="s">
        <v>1993</v>
      </c>
    </row>
    <row r="62" spans="1:14" x14ac:dyDescent="0.25">
      <c r="A62" s="6" t="s">
        <v>1951</v>
      </c>
      <c r="B62" s="21">
        <v>44286</v>
      </c>
      <c r="C62" s="51" t="s">
        <v>1761</v>
      </c>
      <c r="D62" s="39">
        <v>137.69999999999999</v>
      </c>
      <c r="E62" s="6"/>
      <c r="F62" s="6" t="s">
        <v>17</v>
      </c>
      <c r="G62" s="6" t="s">
        <v>1994</v>
      </c>
      <c r="H62" s="6" t="s">
        <v>1995</v>
      </c>
      <c r="L62" s="6" t="s">
        <v>1996</v>
      </c>
      <c r="N62" s="6" t="s">
        <v>1997</v>
      </c>
    </row>
    <row r="64" spans="1:14" ht="15.75" customHeight="1" x14ac:dyDescent="0.25">
      <c r="C64" s="41" t="str">
        <f>C4</f>
        <v>PRIVE</v>
      </c>
      <c r="D64" s="34" t="str">
        <f>D4</f>
        <v>EXTRA</v>
      </c>
      <c r="E64" s="34" t="s">
        <v>158</v>
      </c>
    </row>
    <row r="65" spans="3:6" ht="15.75" customHeight="1" x14ac:dyDescent="0.25">
      <c r="C65" s="46">
        <f>SUM(C5:C63)</f>
        <v>-385.48000000000019</v>
      </c>
      <c r="D65" s="37">
        <f>SUM(D5:D63)</f>
        <v>0</v>
      </c>
      <c r="E65" s="37">
        <f>SUM(E5:E63)</f>
        <v>-872.34</v>
      </c>
    </row>
    <row r="66" spans="3:6" ht="15.75" customHeight="1" x14ac:dyDescent="0.25">
      <c r="C66" s="81">
        <f>SUM(C65:D65)</f>
        <v>-385.48000000000019</v>
      </c>
      <c r="D66" s="82"/>
      <c r="E66" s="6"/>
      <c r="F66" s="28"/>
    </row>
    <row r="67" spans="3:6" x14ac:dyDescent="0.25">
      <c r="E67" s="55" t="s">
        <v>1999</v>
      </c>
    </row>
    <row r="68" spans="3:6" x14ac:dyDescent="0.25">
      <c r="F68" s="29"/>
    </row>
  </sheetData>
  <mergeCells count="1">
    <mergeCell ref="C66:D66"/>
  </mergeCell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A0181-97B7-4F12-89B9-BD6A481A6B4A}">
  <dimension ref="A4:N59"/>
  <sheetViews>
    <sheetView topLeftCell="A34" workbookViewId="0">
      <selection activeCell="A56" sqref="A56:XFD59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4" width="13.28515625" style="6" customWidth="1"/>
    <col min="5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1809</v>
      </c>
      <c r="B6" s="21">
        <v>44256</v>
      </c>
      <c r="C6" s="39">
        <v>378.08</v>
      </c>
      <c r="E6" s="6"/>
      <c r="F6" s="6" t="s">
        <v>17</v>
      </c>
      <c r="G6" s="6" t="s">
        <v>355</v>
      </c>
      <c r="H6" s="6" t="s">
        <v>356</v>
      </c>
      <c r="L6" s="6" t="s">
        <v>2000</v>
      </c>
      <c r="N6" s="6" t="s">
        <v>2001</v>
      </c>
    </row>
    <row r="7" spans="1:14" x14ac:dyDescent="0.25">
      <c r="A7" s="6" t="s">
        <v>1809</v>
      </c>
      <c r="B7" s="21">
        <v>44256</v>
      </c>
      <c r="C7" s="39">
        <v>-48.53</v>
      </c>
      <c r="E7" s="6"/>
      <c r="F7" s="6" t="s">
        <v>13</v>
      </c>
      <c r="I7" s="6" t="s">
        <v>854</v>
      </c>
      <c r="J7" s="6" t="s">
        <v>57</v>
      </c>
      <c r="K7" s="6" t="str">
        <f t="shared" ref="K7:K16" si="0">"7506593903010016"</f>
        <v>7506593903010016</v>
      </c>
      <c r="N7" s="6" t="s">
        <v>2002</v>
      </c>
    </row>
    <row r="8" spans="1:14" x14ac:dyDescent="0.25">
      <c r="A8" s="6" t="s">
        <v>1932</v>
      </c>
      <c r="B8" s="21">
        <v>44258</v>
      </c>
      <c r="C8" s="39">
        <v>-160.97999999999999</v>
      </c>
      <c r="E8" s="6"/>
      <c r="F8" s="6" t="s">
        <v>13</v>
      </c>
      <c r="I8" s="6" t="s">
        <v>226</v>
      </c>
      <c r="J8" s="6" t="s">
        <v>227</v>
      </c>
      <c r="K8" s="6" t="str">
        <f t="shared" si="0"/>
        <v>7506593903010016</v>
      </c>
      <c r="N8" s="6" t="s">
        <v>2003</v>
      </c>
    </row>
    <row r="9" spans="1:14" x14ac:dyDescent="0.25">
      <c r="A9" s="6" t="s">
        <v>1932</v>
      </c>
      <c r="B9" s="21">
        <v>44258</v>
      </c>
      <c r="C9" s="39">
        <v>-36.42</v>
      </c>
      <c r="E9" s="6"/>
      <c r="F9" s="6" t="s">
        <v>13</v>
      </c>
      <c r="I9" s="6" t="s">
        <v>413</v>
      </c>
      <c r="J9" s="6" t="s">
        <v>345</v>
      </c>
      <c r="K9" s="6" t="str">
        <f t="shared" si="0"/>
        <v>7506593903010016</v>
      </c>
      <c r="N9" s="6" t="s">
        <v>2004</v>
      </c>
    </row>
    <row r="10" spans="1:14" x14ac:dyDescent="0.25">
      <c r="A10" s="6" t="s">
        <v>1932</v>
      </c>
      <c r="B10" s="21">
        <v>44258</v>
      </c>
      <c r="C10" s="39">
        <v>-2.75</v>
      </c>
      <c r="E10" s="6"/>
      <c r="F10" s="6" t="s">
        <v>13</v>
      </c>
      <c r="I10" s="6" t="s">
        <v>310</v>
      </c>
      <c r="J10" s="6" t="s">
        <v>311</v>
      </c>
      <c r="K10" s="6" t="str">
        <f t="shared" si="0"/>
        <v>7506593903010016</v>
      </c>
      <c r="N10" s="6" t="s">
        <v>2005</v>
      </c>
    </row>
    <row r="11" spans="1:14" x14ac:dyDescent="0.25">
      <c r="A11" s="6" t="s">
        <v>1932</v>
      </c>
      <c r="B11" s="21">
        <v>44258</v>
      </c>
      <c r="C11" s="39">
        <v>-143.96</v>
      </c>
      <c r="E11" s="6"/>
      <c r="F11" s="6" t="s">
        <v>22</v>
      </c>
      <c r="I11" s="6" t="s">
        <v>302</v>
      </c>
      <c r="J11" s="6" t="s">
        <v>96</v>
      </c>
      <c r="K11" s="6" t="str">
        <f t="shared" si="0"/>
        <v>7506593903010016</v>
      </c>
      <c r="N11" s="6" t="s">
        <v>2006</v>
      </c>
    </row>
    <row r="12" spans="1:14" x14ac:dyDescent="0.25">
      <c r="A12" s="6" t="s">
        <v>1932</v>
      </c>
      <c r="B12" s="21">
        <v>44261</v>
      </c>
      <c r="C12" s="39">
        <v>-13.43</v>
      </c>
      <c r="E12" s="6"/>
      <c r="F12" s="6" t="s">
        <v>13</v>
      </c>
      <c r="I12" s="6" t="s">
        <v>1461</v>
      </c>
      <c r="J12" s="6" t="s">
        <v>57</v>
      </c>
      <c r="K12" s="6" t="str">
        <f t="shared" si="0"/>
        <v>7506593903010016</v>
      </c>
      <c r="N12" s="6" t="s">
        <v>2007</v>
      </c>
    </row>
    <row r="13" spans="1:14" x14ac:dyDescent="0.25">
      <c r="A13" s="6" t="s">
        <v>1932</v>
      </c>
      <c r="B13" s="21">
        <v>44261</v>
      </c>
      <c r="C13" s="39">
        <v>-2.08</v>
      </c>
      <c r="E13" s="6"/>
      <c r="F13" s="6" t="s">
        <v>13</v>
      </c>
      <c r="I13" s="6" t="s">
        <v>1461</v>
      </c>
      <c r="J13" s="6" t="s">
        <v>57</v>
      </c>
      <c r="K13" s="6" t="str">
        <f t="shared" si="0"/>
        <v>7506593903010016</v>
      </c>
      <c r="N13" s="6" t="s">
        <v>2008</v>
      </c>
    </row>
    <row r="14" spans="1:14" x14ac:dyDescent="0.25">
      <c r="A14" s="6" t="s">
        <v>1932</v>
      </c>
      <c r="B14" s="21">
        <v>44261</v>
      </c>
      <c r="C14" s="39">
        <v>-9.51</v>
      </c>
      <c r="E14" s="6"/>
      <c r="F14" s="6" t="s">
        <v>13</v>
      </c>
      <c r="I14" s="6" t="s">
        <v>542</v>
      </c>
      <c r="J14" s="6" t="s">
        <v>57</v>
      </c>
      <c r="K14" s="6" t="str">
        <f t="shared" si="0"/>
        <v>7506593903010016</v>
      </c>
      <c r="N14" s="6" t="s">
        <v>2009</v>
      </c>
    </row>
    <row r="15" spans="1:14" x14ac:dyDescent="0.25">
      <c r="A15" s="6" t="s">
        <v>1932</v>
      </c>
      <c r="B15" s="21">
        <v>44263</v>
      </c>
      <c r="C15" s="39">
        <v>-12.09</v>
      </c>
      <c r="E15" s="6"/>
      <c r="F15" s="6" t="s">
        <v>13</v>
      </c>
      <c r="I15" s="6" t="s">
        <v>1228</v>
      </c>
      <c r="J15" s="6" t="s">
        <v>269</v>
      </c>
      <c r="K15" s="6" t="str">
        <f t="shared" si="0"/>
        <v>7506593903010016</v>
      </c>
      <c r="N15" s="6" t="s">
        <v>2010</v>
      </c>
    </row>
    <row r="16" spans="1:14" x14ac:dyDescent="0.25">
      <c r="A16" s="6" t="s">
        <v>1932</v>
      </c>
      <c r="B16" s="21">
        <v>44264</v>
      </c>
      <c r="C16" s="39">
        <v>-19.95</v>
      </c>
      <c r="E16" s="6"/>
      <c r="F16" s="6" t="s">
        <v>13</v>
      </c>
      <c r="I16" s="6" t="s">
        <v>1583</v>
      </c>
      <c r="J16" s="6" t="s">
        <v>937</v>
      </c>
      <c r="K16" s="6" t="str">
        <f t="shared" si="0"/>
        <v>7506593903010016</v>
      </c>
      <c r="N16" s="6" t="s">
        <v>2011</v>
      </c>
    </row>
    <row r="17" spans="1:14" x14ac:dyDescent="0.25">
      <c r="A17" s="6" t="s">
        <v>1932</v>
      </c>
      <c r="B17" s="21">
        <v>44264</v>
      </c>
      <c r="C17" s="39">
        <v>-10.31</v>
      </c>
      <c r="E17" s="6"/>
      <c r="F17" s="6" t="s">
        <v>107</v>
      </c>
      <c r="G17" s="6" t="s">
        <v>349</v>
      </c>
      <c r="H17" s="6" t="s">
        <v>683</v>
      </c>
      <c r="L17" s="6">
        <v>621496635812</v>
      </c>
      <c r="N17" s="6" t="s">
        <v>2012</v>
      </c>
    </row>
    <row r="18" spans="1:14" x14ac:dyDescent="0.25">
      <c r="A18" s="6" t="s">
        <v>1932</v>
      </c>
      <c r="B18" s="21">
        <v>44265</v>
      </c>
      <c r="C18" s="39">
        <v>-2.75</v>
      </c>
      <c r="E18" s="6"/>
      <c r="F18" s="6" t="s">
        <v>13</v>
      </c>
      <c r="I18" s="6" t="s">
        <v>310</v>
      </c>
      <c r="J18" s="6" t="s">
        <v>311</v>
      </c>
      <c r="K18" s="6" t="str">
        <f>"7506593903010016"</f>
        <v>7506593903010016</v>
      </c>
      <c r="N18" s="6" t="s">
        <v>2013</v>
      </c>
    </row>
    <row r="19" spans="1:14" x14ac:dyDescent="0.25">
      <c r="A19" s="6" t="s">
        <v>1932</v>
      </c>
      <c r="B19" s="21">
        <v>44265</v>
      </c>
      <c r="C19" s="39">
        <v>-187.8</v>
      </c>
      <c r="E19" s="6"/>
      <c r="F19" s="6" t="s">
        <v>13</v>
      </c>
      <c r="I19" s="6" t="s">
        <v>359</v>
      </c>
      <c r="J19" s="6" t="s">
        <v>360</v>
      </c>
      <c r="K19" s="6" t="str">
        <f>"7506593903010016"</f>
        <v>7506593903010016</v>
      </c>
      <c r="N19" s="6" t="s">
        <v>2014</v>
      </c>
    </row>
    <row r="20" spans="1:14" x14ac:dyDescent="0.25">
      <c r="A20" s="6" t="s">
        <v>1932</v>
      </c>
      <c r="B20" s="21">
        <v>44266</v>
      </c>
      <c r="C20" s="56" t="s">
        <v>2069</v>
      </c>
      <c r="E20" s="6"/>
      <c r="F20" s="6" t="s">
        <v>29</v>
      </c>
      <c r="G20" s="6" t="s">
        <v>2015</v>
      </c>
      <c r="H20" s="6" t="s">
        <v>2016</v>
      </c>
      <c r="L20" s="6" t="s">
        <v>2017</v>
      </c>
      <c r="N20" s="6" t="s">
        <v>2018</v>
      </c>
    </row>
    <row r="21" spans="1:14" x14ac:dyDescent="0.25">
      <c r="A21" s="6" t="s">
        <v>1951</v>
      </c>
      <c r="B21" s="21">
        <v>44266</v>
      </c>
      <c r="C21" s="39">
        <v>-75.819999999999993</v>
      </c>
      <c r="E21" s="6"/>
      <c r="F21" s="6" t="s">
        <v>13</v>
      </c>
      <c r="I21" s="6" t="s">
        <v>226</v>
      </c>
      <c r="J21" s="6" t="s">
        <v>227</v>
      </c>
      <c r="K21" s="6" t="str">
        <f>"7506593903010016"</f>
        <v>7506593903010016</v>
      </c>
      <c r="N21" s="6" t="s">
        <v>2019</v>
      </c>
    </row>
    <row r="22" spans="1:14" x14ac:dyDescent="0.25">
      <c r="A22" s="6" t="s">
        <v>1951</v>
      </c>
      <c r="B22" s="21">
        <v>44267</v>
      </c>
      <c r="C22" s="39">
        <v>-22</v>
      </c>
      <c r="E22" s="6"/>
      <c r="F22" s="6" t="s">
        <v>13</v>
      </c>
      <c r="I22" s="6" t="s">
        <v>2020</v>
      </c>
      <c r="J22" s="6" t="s">
        <v>280</v>
      </c>
      <c r="K22" s="6" t="str">
        <f>"7506593903010016"</f>
        <v>7506593903010016</v>
      </c>
      <c r="N22" s="6" t="s">
        <v>2021</v>
      </c>
    </row>
    <row r="23" spans="1:14" x14ac:dyDescent="0.25">
      <c r="A23" s="6" t="s">
        <v>1951</v>
      </c>
      <c r="B23" s="21">
        <v>44267</v>
      </c>
      <c r="C23" s="39">
        <v>-8.9499999999999993</v>
      </c>
      <c r="E23" s="6"/>
      <c r="F23" s="6" t="s">
        <v>13</v>
      </c>
      <c r="I23" s="6" t="s">
        <v>2022</v>
      </c>
      <c r="J23" s="6" t="s">
        <v>93</v>
      </c>
      <c r="K23" s="6" t="str">
        <f>"7506593903010016"</f>
        <v>7506593903010016</v>
      </c>
      <c r="N23" s="6" t="s">
        <v>2023</v>
      </c>
    </row>
    <row r="24" spans="1:14" x14ac:dyDescent="0.25">
      <c r="A24" s="6" t="s">
        <v>1951</v>
      </c>
      <c r="B24" s="21">
        <v>44267</v>
      </c>
      <c r="C24" s="39">
        <v>38</v>
      </c>
      <c r="E24" s="6"/>
      <c r="F24" s="6" t="s">
        <v>1083</v>
      </c>
      <c r="G24" s="6" t="s">
        <v>1084</v>
      </c>
      <c r="H24" s="6" t="s">
        <v>1085</v>
      </c>
      <c r="N24" s="6" t="s">
        <v>2024</v>
      </c>
    </row>
    <row r="25" spans="1:14" x14ac:dyDescent="0.25">
      <c r="A25" s="6" t="s">
        <v>1951</v>
      </c>
      <c r="B25" s="21">
        <v>44267</v>
      </c>
      <c r="C25" s="39">
        <v>-34.869999999999997</v>
      </c>
      <c r="E25" s="6"/>
      <c r="F25" s="6" t="s">
        <v>13</v>
      </c>
      <c r="I25" s="6" t="s">
        <v>1583</v>
      </c>
      <c r="J25" s="6" t="s">
        <v>937</v>
      </c>
      <c r="K25" s="6" t="str">
        <f>"7506593903010016"</f>
        <v>7506593903010016</v>
      </c>
      <c r="N25" s="6" t="s">
        <v>2025</v>
      </c>
    </row>
    <row r="26" spans="1:14" x14ac:dyDescent="0.25">
      <c r="A26" s="6" t="s">
        <v>1951</v>
      </c>
      <c r="B26" s="21">
        <v>44267</v>
      </c>
      <c r="C26" s="39">
        <v>-26.87</v>
      </c>
      <c r="E26" s="6"/>
      <c r="F26" s="6" t="s">
        <v>13</v>
      </c>
      <c r="I26" s="6" t="s">
        <v>854</v>
      </c>
      <c r="J26" s="6" t="s">
        <v>57</v>
      </c>
      <c r="K26" s="6" t="str">
        <f>"7506593903010016"</f>
        <v>7506593903010016</v>
      </c>
      <c r="N26" s="6" t="s">
        <v>2026</v>
      </c>
    </row>
    <row r="27" spans="1:14" x14ac:dyDescent="0.25">
      <c r="A27" s="6" t="s">
        <v>1951</v>
      </c>
      <c r="B27" s="21">
        <v>44268</v>
      </c>
      <c r="C27" s="56" t="s">
        <v>2069</v>
      </c>
      <c r="E27" s="6"/>
      <c r="F27" s="6" t="s">
        <v>29</v>
      </c>
      <c r="G27" s="6" t="s">
        <v>1953</v>
      </c>
      <c r="H27" s="6" t="s">
        <v>1954</v>
      </c>
      <c r="L27" s="6" t="s">
        <v>1955</v>
      </c>
      <c r="N27" s="6" t="s">
        <v>2027</v>
      </c>
    </row>
    <row r="28" spans="1:14" x14ac:dyDescent="0.25">
      <c r="A28" s="6" t="s">
        <v>1951</v>
      </c>
      <c r="B28" s="21">
        <v>44270</v>
      </c>
      <c r="C28" s="39">
        <v>-17.690000000000001</v>
      </c>
      <c r="E28" s="6"/>
      <c r="F28" s="6" t="s">
        <v>13</v>
      </c>
      <c r="I28" s="6" t="s">
        <v>223</v>
      </c>
      <c r="J28" s="6" t="s">
        <v>224</v>
      </c>
      <c r="K28" s="6" t="str">
        <f>"7506593903010016"</f>
        <v>7506593903010016</v>
      </c>
      <c r="N28" s="6" t="s">
        <v>2028</v>
      </c>
    </row>
    <row r="29" spans="1:14" x14ac:dyDescent="0.25">
      <c r="A29" s="6" t="s">
        <v>1951</v>
      </c>
      <c r="B29" s="21">
        <v>44270</v>
      </c>
      <c r="C29" s="39">
        <v>-52.03</v>
      </c>
      <c r="E29" s="6"/>
      <c r="F29" s="6" t="s">
        <v>13</v>
      </c>
      <c r="I29" s="6" t="s">
        <v>226</v>
      </c>
      <c r="J29" s="6" t="s">
        <v>227</v>
      </c>
      <c r="K29" s="6" t="str">
        <f>"7506593903010016"</f>
        <v>7506593903010016</v>
      </c>
      <c r="N29" s="6" t="s">
        <v>2029</v>
      </c>
    </row>
    <row r="30" spans="1:14" x14ac:dyDescent="0.25">
      <c r="A30" s="6" t="s">
        <v>1951</v>
      </c>
      <c r="B30" s="21">
        <v>44270</v>
      </c>
      <c r="C30" s="39">
        <v>-24.84</v>
      </c>
      <c r="E30" s="6"/>
      <c r="F30" s="6" t="s">
        <v>22</v>
      </c>
      <c r="I30" s="6" t="s">
        <v>260</v>
      </c>
      <c r="J30" s="6" t="s">
        <v>57</v>
      </c>
      <c r="K30" s="6" t="str">
        <f>"7506593903010016"</f>
        <v>7506593903010016</v>
      </c>
      <c r="N30" s="6" t="s">
        <v>2030</v>
      </c>
    </row>
    <row r="31" spans="1:14" x14ac:dyDescent="0.25">
      <c r="A31" s="6" t="s">
        <v>1951</v>
      </c>
      <c r="B31" s="21">
        <v>44273</v>
      </c>
      <c r="C31" s="39">
        <v>-43.52</v>
      </c>
      <c r="E31" s="6"/>
      <c r="F31" s="6" t="s">
        <v>13</v>
      </c>
      <c r="I31" s="6" t="s">
        <v>226</v>
      </c>
      <c r="J31" s="6" t="s">
        <v>227</v>
      </c>
      <c r="K31" s="6" t="str">
        <f>"7506593903010016"</f>
        <v>7506593903010016</v>
      </c>
      <c r="N31" s="6" t="s">
        <v>2031</v>
      </c>
    </row>
    <row r="32" spans="1:14" x14ac:dyDescent="0.25">
      <c r="A32" s="6" t="s">
        <v>1951</v>
      </c>
      <c r="B32" s="21">
        <v>44274</v>
      </c>
      <c r="C32" s="39">
        <v>15.06</v>
      </c>
      <c r="E32" s="6"/>
      <c r="F32" s="6" t="s">
        <v>17</v>
      </c>
      <c r="G32" s="6" t="s">
        <v>163</v>
      </c>
      <c r="H32" s="6" t="s">
        <v>164</v>
      </c>
      <c r="L32" s="6" t="s">
        <v>2032</v>
      </c>
      <c r="M32" s="6" t="s">
        <v>1234</v>
      </c>
      <c r="N32" s="6" t="s">
        <v>2033</v>
      </c>
    </row>
    <row r="33" spans="1:14" x14ac:dyDescent="0.25">
      <c r="A33" s="6" t="s">
        <v>1951</v>
      </c>
      <c r="B33" s="21">
        <v>44274</v>
      </c>
      <c r="C33" s="39">
        <v>15.06</v>
      </c>
      <c r="E33" s="6"/>
      <c r="F33" s="6" t="s">
        <v>17</v>
      </c>
      <c r="G33" s="6" t="s">
        <v>163</v>
      </c>
      <c r="H33" s="6" t="s">
        <v>164</v>
      </c>
      <c r="L33" s="6" t="s">
        <v>2034</v>
      </c>
      <c r="M33" s="6" t="s">
        <v>2035</v>
      </c>
      <c r="N33" s="6" t="s">
        <v>2036</v>
      </c>
    </row>
    <row r="34" spans="1:14" x14ac:dyDescent="0.25">
      <c r="A34" s="6" t="s">
        <v>1951</v>
      </c>
      <c r="B34" s="21">
        <v>44274</v>
      </c>
      <c r="C34" s="39">
        <v>15.06</v>
      </c>
      <c r="E34" s="6"/>
      <c r="F34" s="6" t="s">
        <v>17</v>
      </c>
      <c r="G34" s="6" t="s">
        <v>163</v>
      </c>
      <c r="H34" s="6" t="s">
        <v>164</v>
      </c>
      <c r="L34" s="6" t="s">
        <v>2037</v>
      </c>
      <c r="M34" s="6" t="s">
        <v>2038</v>
      </c>
      <c r="N34" s="6" t="s">
        <v>2039</v>
      </c>
    </row>
    <row r="35" spans="1:14" x14ac:dyDescent="0.25">
      <c r="A35" s="6" t="s">
        <v>1951</v>
      </c>
      <c r="B35" s="21">
        <v>44274</v>
      </c>
      <c r="C35" s="39">
        <v>15.06</v>
      </c>
      <c r="E35" s="6"/>
      <c r="F35" s="6" t="s">
        <v>17</v>
      </c>
      <c r="G35" s="6" t="s">
        <v>163</v>
      </c>
      <c r="H35" s="6" t="s">
        <v>164</v>
      </c>
      <c r="L35" s="6" t="s">
        <v>2040</v>
      </c>
      <c r="M35" s="6" t="s">
        <v>2041</v>
      </c>
      <c r="N35" s="6" t="s">
        <v>2042</v>
      </c>
    </row>
    <row r="36" spans="1:14" x14ac:dyDescent="0.25">
      <c r="A36" s="6" t="s">
        <v>1951</v>
      </c>
      <c r="B36" s="21">
        <v>44274</v>
      </c>
      <c r="C36" s="39">
        <v>65</v>
      </c>
      <c r="E36" s="6"/>
      <c r="F36" s="6" t="s">
        <v>17</v>
      </c>
      <c r="G36" s="6" t="s">
        <v>163</v>
      </c>
      <c r="H36" s="6" t="s">
        <v>164</v>
      </c>
      <c r="L36" s="6" t="s">
        <v>2043</v>
      </c>
      <c r="N36" s="6" t="s">
        <v>2044</v>
      </c>
    </row>
    <row r="37" spans="1:14" x14ac:dyDescent="0.25">
      <c r="A37" s="6" t="s">
        <v>1951</v>
      </c>
      <c r="B37" s="21">
        <v>44274</v>
      </c>
      <c r="C37" s="39">
        <v>-15.95</v>
      </c>
      <c r="E37" s="6"/>
      <c r="F37" s="6" t="s">
        <v>13</v>
      </c>
      <c r="I37" s="6" t="s">
        <v>598</v>
      </c>
      <c r="J37" s="6" t="s">
        <v>599</v>
      </c>
      <c r="K37" s="6" t="str">
        <f>"7506593903010016"</f>
        <v>7506593903010016</v>
      </c>
      <c r="N37" s="6" t="s">
        <v>2045</v>
      </c>
    </row>
    <row r="38" spans="1:14" x14ac:dyDescent="0.25">
      <c r="A38" s="6" t="s">
        <v>1951</v>
      </c>
      <c r="B38" s="21">
        <v>44274</v>
      </c>
      <c r="C38" s="39">
        <v>-14.7</v>
      </c>
      <c r="E38" s="6"/>
      <c r="F38" s="6" t="s">
        <v>13</v>
      </c>
      <c r="I38" s="6" t="s">
        <v>2046</v>
      </c>
      <c r="J38" s="6" t="s">
        <v>96</v>
      </c>
      <c r="K38" s="6" t="str">
        <f>"7506593903010016"</f>
        <v>7506593903010016</v>
      </c>
      <c r="N38" s="6" t="s">
        <v>2047</v>
      </c>
    </row>
    <row r="39" spans="1:14" x14ac:dyDescent="0.25">
      <c r="A39" s="6" t="s">
        <v>1951</v>
      </c>
      <c r="B39" s="21">
        <v>44274</v>
      </c>
      <c r="C39" s="39">
        <v>-37.5</v>
      </c>
      <c r="E39" s="6"/>
      <c r="F39" s="6" t="s">
        <v>13</v>
      </c>
      <c r="I39" s="6" t="s">
        <v>298</v>
      </c>
      <c r="J39" s="6" t="s">
        <v>144</v>
      </c>
      <c r="K39" s="6" t="str">
        <f>"7506593903010016"</f>
        <v>7506593903010016</v>
      </c>
      <c r="N39" s="6" t="s">
        <v>2048</v>
      </c>
    </row>
    <row r="40" spans="1:14" x14ac:dyDescent="0.25">
      <c r="A40" s="6" t="s">
        <v>1951</v>
      </c>
      <c r="B40" s="21">
        <v>44274</v>
      </c>
      <c r="C40" s="39">
        <v>-15</v>
      </c>
      <c r="E40" s="6"/>
      <c r="F40" s="6" t="s">
        <v>13</v>
      </c>
      <c r="I40" s="6" t="s">
        <v>1583</v>
      </c>
      <c r="J40" s="6" t="s">
        <v>937</v>
      </c>
      <c r="K40" s="6" t="str">
        <f>"7506593903010016"</f>
        <v>7506593903010016</v>
      </c>
      <c r="N40" s="6" t="s">
        <v>2049</v>
      </c>
    </row>
    <row r="41" spans="1:14" x14ac:dyDescent="0.25">
      <c r="A41" s="6" t="s">
        <v>1951</v>
      </c>
      <c r="B41" s="21">
        <v>44275</v>
      </c>
      <c r="C41" s="56" t="s">
        <v>2069</v>
      </c>
      <c r="E41" s="6"/>
      <c r="F41" s="6" t="s">
        <v>29</v>
      </c>
      <c r="G41" s="6" t="s">
        <v>1953</v>
      </c>
      <c r="H41" s="6" t="s">
        <v>1954</v>
      </c>
      <c r="L41" s="6" t="s">
        <v>1955</v>
      </c>
      <c r="N41" s="6" t="s">
        <v>2050</v>
      </c>
    </row>
    <row r="42" spans="1:14" x14ac:dyDescent="0.25">
      <c r="A42" s="6" t="s">
        <v>1951</v>
      </c>
      <c r="B42" s="21">
        <v>44274</v>
      </c>
      <c r="C42" s="39">
        <v>-1.7</v>
      </c>
      <c r="E42" s="6"/>
      <c r="F42" s="6" t="s">
        <v>22</v>
      </c>
      <c r="I42" s="6" t="s">
        <v>784</v>
      </c>
      <c r="J42" s="6" t="s">
        <v>144</v>
      </c>
      <c r="K42" s="6" t="str">
        <f>"7506593903010016"</f>
        <v>7506593903010016</v>
      </c>
      <c r="N42" s="6" t="s">
        <v>2051</v>
      </c>
    </row>
    <row r="43" spans="1:14" x14ac:dyDescent="0.25">
      <c r="A43" s="6" t="s">
        <v>1951</v>
      </c>
      <c r="B43" s="21">
        <v>44277</v>
      </c>
      <c r="C43" s="57" t="s">
        <v>2070</v>
      </c>
      <c r="E43" s="6"/>
      <c r="F43" s="6" t="s">
        <v>2052</v>
      </c>
      <c r="G43" s="6" t="s">
        <v>1953</v>
      </c>
      <c r="H43" s="6" t="s">
        <v>2053</v>
      </c>
      <c r="N43" s="6" t="s">
        <v>2054</v>
      </c>
    </row>
    <row r="44" spans="1:14" x14ac:dyDescent="0.25">
      <c r="A44" s="6" t="s">
        <v>1951</v>
      </c>
      <c r="B44" s="21">
        <v>44279</v>
      </c>
      <c r="C44" s="39">
        <v>1065.9000000000001</v>
      </c>
      <c r="E44" s="6"/>
      <c r="F44" s="6" t="s">
        <v>17</v>
      </c>
      <c r="G44" s="6" t="s">
        <v>127</v>
      </c>
      <c r="H44" s="6" t="s">
        <v>128</v>
      </c>
      <c r="L44" s="6" t="s">
        <v>2055</v>
      </c>
      <c r="M44" s="6" t="s">
        <v>1662</v>
      </c>
      <c r="N44" s="6" t="s">
        <v>2056</v>
      </c>
    </row>
    <row r="45" spans="1:14" x14ac:dyDescent="0.25">
      <c r="A45" s="6" t="s">
        <v>1951</v>
      </c>
      <c r="B45" s="21">
        <v>44279</v>
      </c>
      <c r="C45" s="39">
        <v>-42.55</v>
      </c>
      <c r="E45" s="6"/>
      <c r="F45" s="6" t="s">
        <v>13</v>
      </c>
      <c r="I45" s="6" t="s">
        <v>598</v>
      </c>
      <c r="J45" s="6" t="s">
        <v>599</v>
      </c>
      <c r="K45" s="6" t="str">
        <f>"7506593903010016"</f>
        <v>7506593903010016</v>
      </c>
      <c r="N45" s="6" t="s">
        <v>2057</v>
      </c>
    </row>
    <row r="46" spans="1:14" x14ac:dyDescent="0.25">
      <c r="A46" s="6" t="s">
        <v>1951</v>
      </c>
      <c r="B46" s="21">
        <v>44280</v>
      </c>
      <c r="C46" s="39">
        <v>-32.880000000000003</v>
      </c>
      <c r="E46" s="6"/>
      <c r="F46" s="6" t="s">
        <v>13</v>
      </c>
      <c r="I46" s="6" t="s">
        <v>1676</v>
      </c>
      <c r="J46" s="6" t="s">
        <v>144</v>
      </c>
      <c r="K46" s="6" t="str">
        <f>"7506593903010016"</f>
        <v>7506593903010016</v>
      </c>
      <c r="N46" s="6" t="s">
        <v>2058</v>
      </c>
    </row>
    <row r="47" spans="1:14" x14ac:dyDescent="0.25">
      <c r="A47" s="6" t="s">
        <v>1951</v>
      </c>
      <c r="B47" s="21">
        <v>44280</v>
      </c>
      <c r="C47" s="39">
        <v>-1.5</v>
      </c>
      <c r="E47" s="6"/>
      <c r="F47" s="6" t="s">
        <v>13</v>
      </c>
      <c r="I47" s="6" t="s">
        <v>1564</v>
      </c>
      <c r="J47" s="6" t="s">
        <v>144</v>
      </c>
      <c r="K47" s="6" t="str">
        <f>"7506593903010016"</f>
        <v>7506593903010016</v>
      </c>
      <c r="N47" s="6" t="s">
        <v>2059</v>
      </c>
    </row>
    <row r="48" spans="1:14" x14ac:dyDescent="0.25">
      <c r="A48" s="6" t="s">
        <v>1951</v>
      </c>
      <c r="B48" s="21">
        <v>44280</v>
      </c>
      <c r="C48" s="39">
        <v>-89.23</v>
      </c>
      <c r="E48" s="6"/>
      <c r="F48" s="6" t="s">
        <v>13</v>
      </c>
      <c r="I48" s="6" t="s">
        <v>226</v>
      </c>
      <c r="J48" s="6" t="s">
        <v>227</v>
      </c>
      <c r="K48" s="6" t="str">
        <f>"7506593903010016"</f>
        <v>7506593903010016</v>
      </c>
      <c r="N48" s="6" t="s">
        <v>2060</v>
      </c>
    </row>
    <row r="49" spans="1:14" x14ac:dyDescent="0.25">
      <c r="A49" s="6" t="s">
        <v>1951</v>
      </c>
      <c r="B49" s="21">
        <v>44281</v>
      </c>
      <c r="C49" s="39">
        <v>10</v>
      </c>
      <c r="E49" s="6"/>
      <c r="F49" s="6" t="s">
        <v>17</v>
      </c>
      <c r="G49" s="6" t="s">
        <v>1669</v>
      </c>
      <c r="H49" s="6" t="s">
        <v>1670</v>
      </c>
      <c r="L49" s="6" t="s">
        <v>2061</v>
      </c>
      <c r="N49" s="6" t="s">
        <v>2062</v>
      </c>
    </row>
    <row r="50" spans="1:14" x14ac:dyDescent="0.25">
      <c r="A50" s="6" t="s">
        <v>1951</v>
      </c>
      <c r="B50" s="21">
        <v>44281</v>
      </c>
      <c r="C50" s="39">
        <v>-14.66</v>
      </c>
      <c r="E50" s="6"/>
      <c r="F50" s="6" t="s">
        <v>13</v>
      </c>
      <c r="I50" s="6" t="s">
        <v>223</v>
      </c>
      <c r="J50" s="6" t="s">
        <v>224</v>
      </c>
      <c r="K50" s="6" t="str">
        <f>"7506593903010016"</f>
        <v>7506593903010016</v>
      </c>
      <c r="N50" s="6" t="s">
        <v>2063</v>
      </c>
    </row>
    <row r="51" spans="1:14" x14ac:dyDescent="0.25">
      <c r="A51" s="6" t="s">
        <v>1951</v>
      </c>
      <c r="B51" s="21">
        <v>44281</v>
      </c>
      <c r="C51" s="39">
        <v>-89.95</v>
      </c>
      <c r="E51" s="6"/>
      <c r="F51" s="6" t="s">
        <v>13</v>
      </c>
      <c r="I51" s="6" t="s">
        <v>1096</v>
      </c>
      <c r="J51" s="6" t="s">
        <v>87</v>
      </c>
      <c r="K51" s="6" t="str">
        <f>"7506593903010016"</f>
        <v>7506593903010016</v>
      </c>
      <c r="N51" s="6" t="s">
        <v>2064</v>
      </c>
    </row>
    <row r="52" spans="1:14" x14ac:dyDescent="0.25">
      <c r="A52" s="6" t="s">
        <v>1951</v>
      </c>
      <c r="B52" s="21">
        <v>44281</v>
      </c>
      <c r="C52" s="39">
        <v>-2.99</v>
      </c>
      <c r="E52" s="6"/>
      <c r="F52" s="6" t="s">
        <v>13</v>
      </c>
      <c r="I52" s="6" t="s">
        <v>2065</v>
      </c>
      <c r="J52" s="6" t="s">
        <v>345</v>
      </c>
      <c r="K52" s="6" t="str">
        <f>"7506593903010016"</f>
        <v>7506593903010016</v>
      </c>
      <c r="N52" s="6" t="s">
        <v>2066</v>
      </c>
    </row>
    <row r="53" spans="1:14" x14ac:dyDescent="0.25">
      <c r="A53" s="6" t="s">
        <v>1951</v>
      </c>
      <c r="B53" s="21">
        <v>44281</v>
      </c>
      <c r="C53" s="39">
        <v>-64.989999999999995</v>
      </c>
      <c r="E53" s="6"/>
      <c r="F53" s="6" t="s">
        <v>13</v>
      </c>
      <c r="I53" s="6" t="s">
        <v>1334</v>
      </c>
      <c r="J53" s="6" t="s">
        <v>96</v>
      </c>
      <c r="K53" s="6" t="str">
        <f>"7506593903010016"</f>
        <v>7506593903010016</v>
      </c>
      <c r="N53" s="6" t="s">
        <v>2067</v>
      </c>
    </row>
    <row r="54" spans="1:14" x14ac:dyDescent="0.25">
      <c r="A54" s="6" t="s">
        <v>1951</v>
      </c>
      <c r="B54" s="21">
        <v>44285</v>
      </c>
      <c r="C54" s="39">
        <v>-103.86</v>
      </c>
      <c r="E54" s="6"/>
      <c r="F54" s="6" t="s">
        <v>13</v>
      </c>
      <c r="I54" s="6" t="s">
        <v>226</v>
      </c>
      <c r="J54" s="6" t="s">
        <v>227</v>
      </c>
      <c r="K54" s="6" t="str">
        <f>"7506593903010016"</f>
        <v>7506593903010016</v>
      </c>
      <c r="N54" s="6" t="s">
        <v>2068</v>
      </c>
    </row>
    <row r="55" spans="1:14" x14ac:dyDescent="0.25">
      <c r="B55" s="21"/>
      <c r="D55" s="39"/>
    </row>
    <row r="56" spans="1:14" x14ac:dyDescent="0.25">
      <c r="D56" s="39"/>
    </row>
    <row r="57" spans="1:14" x14ac:dyDescent="0.25">
      <c r="C57" s="41" t="str">
        <f>C4</f>
        <v>PRIVE</v>
      </c>
      <c r="D57" s="18" t="str">
        <f>D4</f>
        <v>EXTRA</v>
      </c>
      <c r="E57" s="18" t="str">
        <f>E4</f>
        <v>SPECIAL</v>
      </c>
    </row>
    <row r="58" spans="1:14" x14ac:dyDescent="0.25">
      <c r="C58" s="46">
        <f>SUM(C6:C56)</f>
        <v>132.61000000000001</v>
      </c>
      <c r="D58" s="37">
        <f t="shared" ref="D58:E58" si="1">SUM(D5:D56)</f>
        <v>0</v>
      </c>
      <c r="E58" s="46">
        <f t="shared" si="1"/>
        <v>0</v>
      </c>
    </row>
    <row r="59" spans="1:14" x14ac:dyDescent="0.25">
      <c r="C59" s="78">
        <f>SUM(C58:D58)</f>
        <v>132.61000000000001</v>
      </c>
      <c r="D59" s="79"/>
    </row>
  </sheetData>
  <mergeCells count="1">
    <mergeCell ref="C59:D59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D10-603E-4DD3-99DA-9416DB59B036}">
  <dimension ref="A4:O67"/>
  <sheetViews>
    <sheetView workbookViewId="0">
      <selection activeCell="D40" sqref="D40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1667</v>
      </c>
      <c r="B6" s="21">
        <v>44228</v>
      </c>
      <c r="C6" s="6">
        <v>-3</v>
      </c>
      <c r="F6" s="6" t="s">
        <v>63</v>
      </c>
      <c r="N6" s="6" t="s">
        <v>64</v>
      </c>
    </row>
    <row r="7" spans="1:15" x14ac:dyDescent="0.25">
      <c r="A7" s="6" t="s">
        <v>1667</v>
      </c>
      <c r="B7" s="21">
        <v>44229</v>
      </c>
      <c r="C7" s="6">
        <v>-324.76</v>
      </c>
      <c r="D7" s="53" t="s">
        <v>1870</v>
      </c>
      <c r="F7" s="6" t="s">
        <v>149</v>
      </c>
      <c r="L7" s="6" t="s">
        <v>150</v>
      </c>
      <c r="M7" s="6" t="s">
        <v>151</v>
      </c>
      <c r="N7" s="6" t="s">
        <v>152</v>
      </c>
    </row>
    <row r="8" spans="1:15" x14ac:dyDescent="0.25">
      <c r="A8" s="6" t="s">
        <v>1667</v>
      </c>
      <c r="B8" s="21">
        <v>44229</v>
      </c>
      <c r="C8" s="6">
        <v>-28</v>
      </c>
      <c r="F8" s="6" t="s">
        <v>970</v>
      </c>
      <c r="I8" s="6" t="s">
        <v>1783</v>
      </c>
      <c r="J8" s="6" t="s">
        <v>161</v>
      </c>
      <c r="K8" s="6" t="str">
        <f>"7506593905030312"</f>
        <v>7506593905030312</v>
      </c>
      <c r="N8" s="6" t="s">
        <v>1784</v>
      </c>
    </row>
    <row r="9" spans="1:15" x14ac:dyDescent="0.25">
      <c r="A9" s="6" t="s">
        <v>1667</v>
      </c>
      <c r="B9" s="21">
        <v>44230</v>
      </c>
      <c r="C9" s="6"/>
      <c r="D9" s="35">
        <v>-439.56</v>
      </c>
      <c r="E9" s="53" t="s">
        <v>1872</v>
      </c>
      <c r="F9" s="6" t="s">
        <v>29</v>
      </c>
      <c r="G9" s="6" t="s">
        <v>188</v>
      </c>
      <c r="H9" s="6" t="s">
        <v>189</v>
      </c>
      <c r="L9" s="6">
        <v>11846975970</v>
      </c>
      <c r="N9" s="6" t="s">
        <v>1785</v>
      </c>
    </row>
    <row r="10" spans="1:15" x14ac:dyDescent="0.25">
      <c r="A10" s="6" t="s">
        <v>1667</v>
      </c>
      <c r="B10" s="21">
        <v>44230</v>
      </c>
      <c r="C10" s="6"/>
      <c r="D10" s="35">
        <v>-151.93</v>
      </c>
      <c r="E10" s="53" t="s">
        <v>1873</v>
      </c>
      <c r="F10" s="6" t="s">
        <v>29</v>
      </c>
      <c r="G10" s="6" t="s">
        <v>188</v>
      </c>
      <c r="H10" s="6" t="s">
        <v>189</v>
      </c>
      <c r="L10" s="6">
        <v>11846422767</v>
      </c>
      <c r="N10" s="6" t="s">
        <v>1786</v>
      </c>
    </row>
    <row r="11" spans="1:15" x14ac:dyDescent="0.25">
      <c r="A11" s="6" t="s">
        <v>1667</v>
      </c>
      <c r="B11" s="21">
        <v>44230</v>
      </c>
      <c r="C11" s="6"/>
      <c r="D11" s="35">
        <v>105.99</v>
      </c>
      <c r="E11" s="53" t="s">
        <v>1761</v>
      </c>
      <c r="F11" s="6" t="s">
        <v>17</v>
      </c>
      <c r="G11" s="6" t="s">
        <v>1787</v>
      </c>
      <c r="H11" s="6" t="s">
        <v>1788</v>
      </c>
      <c r="L11" s="6" t="s">
        <v>1789</v>
      </c>
      <c r="N11" s="6" t="s">
        <v>1790</v>
      </c>
    </row>
    <row r="12" spans="1:15" x14ac:dyDescent="0.25">
      <c r="A12" s="6" t="s">
        <v>1667</v>
      </c>
      <c r="B12" s="21">
        <v>44232</v>
      </c>
      <c r="C12" s="6">
        <v>-75.81</v>
      </c>
      <c r="F12" s="6" t="s">
        <v>13</v>
      </c>
      <c r="I12" s="6" t="s">
        <v>854</v>
      </c>
      <c r="J12" s="6" t="s">
        <v>57</v>
      </c>
      <c r="K12" s="6" t="str">
        <f t="shared" ref="K12:K21" si="0">"7506593905030312"</f>
        <v>7506593905030312</v>
      </c>
      <c r="N12" s="6" t="s">
        <v>1791</v>
      </c>
    </row>
    <row r="13" spans="1:15" x14ac:dyDescent="0.25">
      <c r="A13" s="6" t="s">
        <v>1667</v>
      </c>
      <c r="B13" s="21">
        <v>44232</v>
      </c>
      <c r="C13" s="6">
        <v>-2.2000000000000002</v>
      </c>
      <c r="F13" s="6" t="s">
        <v>13</v>
      </c>
      <c r="I13" s="6" t="s">
        <v>1792</v>
      </c>
      <c r="J13" s="6" t="s">
        <v>1793</v>
      </c>
      <c r="K13" s="6" t="str">
        <f t="shared" si="0"/>
        <v>7506593905030312</v>
      </c>
      <c r="N13" s="6" t="s">
        <v>1794</v>
      </c>
    </row>
    <row r="14" spans="1:15" x14ac:dyDescent="0.25">
      <c r="A14" s="6" t="s">
        <v>1667</v>
      </c>
      <c r="B14" s="21">
        <v>44232</v>
      </c>
      <c r="C14" s="6">
        <v>-5</v>
      </c>
      <c r="F14" s="6" t="s">
        <v>13</v>
      </c>
      <c r="I14" s="6" t="s">
        <v>1795</v>
      </c>
      <c r="J14" s="6" t="s">
        <v>1793</v>
      </c>
      <c r="K14" s="6" t="str">
        <f t="shared" si="0"/>
        <v>7506593905030312</v>
      </c>
      <c r="N14" s="6" t="s">
        <v>1796</v>
      </c>
    </row>
    <row r="15" spans="1:15" x14ac:dyDescent="0.25">
      <c r="A15" s="6" t="s">
        <v>1667</v>
      </c>
      <c r="B15" s="21">
        <v>44232</v>
      </c>
      <c r="C15" s="6">
        <v>-21.66</v>
      </c>
      <c r="F15" s="6" t="s">
        <v>13</v>
      </c>
      <c r="I15" s="6" t="s">
        <v>1400</v>
      </c>
      <c r="J15" s="6" t="s">
        <v>96</v>
      </c>
      <c r="K15" s="6" t="str">
        <f t="shared" si="0"/>
        <v>7506593905030312</v>
      </c>
      <c r="N15" s="6" t="s">
        <v>1797</v>
      </c>
    </row>
    <row r="16" spans="1:15" x14ac:dyDescent="0.25">
      <c r="A16" s="6" t="s">
        <v>1667</v>
      </c>
      <c r="B16" s="21">
        <v>44232</v>
      </c>
      <c r="C16" s="6">
        <v>-52</v>
      </c>
      <c r="F16" s="6" t="s">
        <v>13</v>
      </c>
      <c r="I16" s="6" t="s">
        <v>1148</v>
      </c>
      <c r="J16" s="6" t="s">
        <v>345</v>
      </c>
      <c r="K16" s="6" t="str">
        <f t="shared" si="0"/>
        <v>7506593905030312</v>
      </c>
      <c r="N16" s="6" t="s">
        <v>1798</v>
      </c>
    </row>
    <row r="17" spans="1:14" x14ac:dyDescent="0.25">
      <c r="A17" s="6" t="s">
        <v>1667</v>
      </c>
      <c r="B17" s="21">
        <v>44233</v>
      </c>
      <c r="C17" s="6">
        <v>-7.99</v>
      </c>
      <c r="F17" s="6" t="s">
        <v>13</v>
      </c>
      <c r="I17" s="6" t="s">
        <v>86</v>
      </c>
      <c r="J17" s="6" t="s">
        <v>87</v>
      </c>
      <c r="K17" s="6" t="str">
        <f t="shared" si="0"/>
        <v>7506593905030312</v>
      </c>
      <c r="N17" s="6" t="s">
        <v>1799</v>
      </c>
    </row>
    <row r="18" spans="1:14" x14ac:dyDescent="0.25">
      <c r="A18" s="6" t="s">
        <v>1667</v>
      </c>
      <c r="B18" s="21">
        <v>44233</v>
      </c>
      <c r="C18" s="6">
        <v>-5.25</v>
      </c>
      <c r="F18" s="6" t="s">
        <v>13</v>
      </c>
      <c r="I18" s="6" t="s">
        <v>854</v>
      </c>
      <c r="J18" s="6" t="s">
        <v>57</v>
      </c>
      <c r="K18" s="6" t="str">
        <f t="shared" si="0"/>
        <v>7506593905030312</v>
      </c>
      <c r="N18" s="6" t="s">
        <v>1800</v>
      </c>
    </row>
    <row r="19" spans="1:14" x14ac:dyDescent="0.25">
      <c r="A19" s="6" t="s">
        <v>1667</v>
      </c>
      <c r="B19" s="21">
        <v>44234</v>
      </c>
      <c r="C19" s="6">
        <v>-5.0999999999999996</v>
      </c>
      <c r="F19" s="6" t="s">
        <v>13</v>
      </c>
      <c r="I19" s="6" t="s">
        <v>56</v>
      </c>
      <c r="J19" s="6" t="s">
        <v>57</v>
      </c>
      <c r="K19" s="6" t="str">
        <f t="shared" si="0"/>
        <v>7506593905030312</v>
      </c>
      <c r="N19" s="6" t="s">
        <v>1801</v>
      </c>
    </row>
    <row r="20" spans="1:14" x14ac:dyDescent="0.25">
      <c r="A20" s="6" t="s">
        <v>1667</v>
      </c>
      <c r="B20" s="21">
        <v>44234</v>
      </c>
      <c r="C20" s="6">
        <v>-8</v>
      </c>
      <c r="F20" s="6" t="s">
        <v>13</v>
      </c>
      <c r="I20" s="6" t="s">
        <v>1802</v>
      </c>
      <c r="J20" s="6" t="s">
        <v>1803</v>
      </c>
      <c r="K20" s="6" t="str">
        <f t="shared" si="0"/>
        <v>7506593905030312</v>
      </c>
      <c r="N20" s="6" t="s">
        <v>1804</v>
      </c>
    </row>
    <row r="21" spans="1:14" x14ac:dyDescent="0.25">
      <c r="A21" s="6" t="s">
        <v>1667</v>
      </c>
      <c r="B21" s="21">
        <v>44235</v>
      </c>
      <c r="C21" s="6">
        <v>-2.5</v>
      </c>
      <c r="F21" s="6" t="s">
        <v>13</v>
      </c>
      <c r="I21" s="6" t="s">
        <v>733</v>
      </c>
      <c r="J21" s="6" t="s">
        <v>734</v>
      </c>
      <c r="K21" s="6" t="str">
        <f t="shared" si="0"/>
        <v>7506593905030312</v>
      </c>
      <c r="N21" s="6" t="s">
        <v>1805</v>
      </c>
    </row>
    <row r="22" spans="1:14" x14ac:dyDescent="0.25">
      <c r="A22" s="6" t="s">
        <v>1667</v>
      </c>
      <c r="B22" s="21">
        <v>44236</v>
      </c>
      <c r="C22" s="6"/>
      <c r="D22" s="35">
        <v>-137.96</v>
      </c>
      <c r="E22" s="53" t="s">
        <v>1757</v>
      </c>
      <c r="F22" s="6" t="s">
        <v>29</v>
      </c>
      <c r="G22" s="6" t="s">
        <v>1393</v>
      </c>
      <c r="H22" s="6" t="s">
        <v>1806</v>
      </c>
      <c r="L22" s="6" t="s">
        <v>1807</v>
      </c>
      <c r="N22" s="6" t="s">
        <v>1808</v>
      </c>
    </row>
    <row r="23" spans="1:14" x14ac:dyDescent="0.25">
      <c r="A23" s="6" t="s">
        <v>1809</v>
      </c>
      <c r="B23" s="21">
        <v>44239</v>
      </c>
      <c r="C23" s="6">
        <v>-29.3</v>
      </c>
      <c r="F23" s="6" t="s">
        <v>13</v>
      </c>
      <c r="I23" s="6" t="s">
        <v>1810</v>
      </c>
      <c r="J23" s="6" t="s">
        <v>144</v>
      </c>
      <c r="K23" s="6" t="str">
        <f t="shared" ref="K23:K27" si="1">"7506593905030312"</f>
        <v>7506593905030312</v>
      </c>
      <c r="N23" s="6" t="s">
        <v>1811</v>
      </c>
    </row>
    <row r="24" spans="1:14" x14ac:dyDescent="0.25">
      <c r="A24" s="6" t="s">
        <v>1809</v>
      </c>
      <c r="B24" s="21">
        <v>44239</v>
      </c>
      <c r="C24" s="6">
        <v>-2.5</v>
      </c>
      <c r="F24" s="6" t="s">
        <v>13</v>
      </c>
      <c r="I24" s="6" t="s">
        <v>733</v>
      </c>
      <c r="J24" s="6" t="s">
        <v>734</v>
      </c>
      <c r="K24" s="6" t="str">
        <f t="shared" si="1"/>
        <v>7506593905030312</v>
      </c>
      <c r="N24" s="6" t="s">
        <v>1812</v>
      </c>
    </row>
    <row r="25" spans="1:14" x14ac:dyDescent="0.25">
      <c r="A25" s="6" t="s">
        <v>1809</v>
      </c>
      <c r="B25" s="21">
        <v>44239</v>
      </c>
      <c r="C25" s="6">
        <v>-8.6999999999999993</v>
      </c>
      <c r="F25" s="6" t="s">
        <v>13</v>
      </c>
      <c r="I25" s="6" t="s">
        <v>1506</v>
      </c>
      <c r="J25" s="6" t="s">
        <v>311</v>
      </c>
      <c r="K25" s="6" t="str">
        <f t="shared" si="1"/>
        <v>7506593905030312</v>
      </c>
      <c r="N25" s="6" t="s">
        <v>1813</v>
      </c>
    </row>
    <row r="26" spans="1:14" x14ac:dyDescent="0.25">
      <c r="A26" s="6" t="s">
        <v>1809</v>
      </c>
      <c r="B26" s="21">
        <v>44239</v>
      </c>
      <c r="C26" s="6">
        <v>-7.3</v>
      </c>
      <c r="F26" s="6" t="s">
        <v>13</v>
      </c>
      <c r="I26" s="6" t="s">
        <v>76</v>
      </c>
      <c r="J26" s="6" t="s">
        <v>15</v>
      </c>
      <c r="K26" s="6" t="str">
        <f t="shared" si="1"/>
        <v>7506593905030312</v>
      </c>
      <c r="N26" s="6" t="s">
        <v>1814</v>
      </c>
    </row>
    <row r="27" spans="1:14" x14ac:dyDescent="0.25">
      <c r="A27" s="6" t="s">
        <v>1809</v>
      </c>
      <c r="B27" s="21">
        <v>44239</v>
      </c>
      <c r="C27" s="6">
        <v>-1.1000000000000001</v>
      </c>
      <c r="F27" s="6" t="s">
        <v>13</v>
      </c>
      <c r="I27" s="6" t="s">
        <v>1815</v>
      </c>
      <c r="J27" s="6" t="s">
        <v>1816</v>
      </c>
      <c r="K27" s="6" t="str">
        <f t="shared" si="1"/>
        <v>7506593905030312</v>
      </c>
      <c r="N27" s="6" t="s">
        <v>1817</v>
      </c>
    </row>
    <row r="28" spans="1:14" x14ac:dyDescent="0.25">
      <c r="A28" s="6" t="s">
        <v>1809</v>
      </c>
      <c r="B28" s="21">
        <v>44240</v>
      </c>
      <c r="C28" s="6"/>
      <c r="D28" s="35">
        <v>-1195.1600000000001</v>
      </c>
      <c r="E28" s="53" t="s">
        <v>1869</v>
      </c>
      <c r="F28" s="6" t="s">
        <v>29</v>
      </c>
      <c r="G28" s="6" t="s">
        <v>1818</v>
      </c>
      <c r="H28" s="6" t="s">
        <v>1819</v>
      </c>
      <c r="L28" s="6" t="s">
        <v>1820</v>
      </c>
      <c r="N28" s="6" t="s">
        <v>1821</v>
      </c>
    </row>
    <row r="29" spans="1:14" x14ac:dyDescent="0.25">
      <c r="A29" s="6" t="s">
        <v>1809</v>
      </c>
      <c r="B29" s="21">
        <v>44241</v>
      </c>
      <c r="C29" s="6">
        <v>-5.9</v>
      </c>
      <c r="F29" s="6" t="s">
        <v>13</v>
      </c>
      <c r="I29" s="6" t="s">
        <v>56</v>
      </c>
      <c r="J29" s="6" t="s">
        <v>57</v>
      </c>
      <c r="K29" s="6" t="str">
        <f>"7506593905030312"</f>
        <v>7506593905030312</v>
      </c>
      <c r="N29" s="6" t="s">
        <v>1822</v>
      </c>
    </row>
    <row r="30" spans="1:14" x14ac:dyDescent="0.25">
      <c r="A30" s="6" t="s">
        <v>1809</v>
      </c>
      <c r="B30" s="21">
        <v>44241</v>
      </c>
      <c r="C30" s="6">
        <v>-12</v>
      </c>
      <c r="F30" s="6" t="s">
        <v>13</v>
      </c>
      <c r="I30" s="6" t="s">
        <v>199</v>
      </c>
      <c r="J30" s="6" t="s">
        <v>197</v>
      </c>
      <c r="K30" s="6" t="str">
        <f>"7506593905030312"</f>
        <v>7506593905030312</v>
      </c>
      <c r="N30" s="6" t="s">
        <v>1823</v>
      </c>
    </row>
    <row r="31" spans="1:14" x14ac:dyDescent="0.25">
      <c r="A31" s="6" t="s">
        <v>1809</v>
      </c>
      <c r="B31" s="21">
        <v>44242</v>
      </c>
      <c r="C31" s="6"/>
      <c r="D31" s="35">
        <v>-106.98</v>
      </c>
      <c r="E31" s="53" t="s">
        <v>1874</v>
      </c>
      <c r="F31" s="6" t="s">
        <v>13</v>
      </c>
      <c r="I31" s="6" t="s">
        <v>967</v>
      </c>
      <c r="J31" s="6" t="s">
        <v>968</v>
      </c>
      <c r="K31" s="6" t="str">
        <f>"7506593905030312"</f>
        <v>7506593905030312</v>
      </c>
      <c r="N31" s="6" t="s">
        <v>1824</v>
      </c>
    </row>
    <row r="32" spans="1:14" x14ac:dyDescent="0.25">
      <c r="A32" s="6" t="s">
        <v>1809</v>
      </c>
      <c r="B32" s="21">
        <v>44243</v>
      </c>
      <c r="C32" s="6"/>
      <c r="D32" s="53" t="s">
        <v>1868</v>
      </c>
      <c r="E32" s="35">
        <v>146990.12</v>
      </c>
      <c r="F32" s="6" t="s">
        <v>17</v>
      </c>
      <c r="G32" s="6" t="s">
        <v>18</v>
      </c>
      <c r="H32" s="6" t="s">
        <v>19</v>
      </c>
      <c r="L32" s="6" t="s">
        <v>1825</v>
      </c>
      <c r="N32" s="6" t="s">
        <v>21</v>
      </c>
    </row>
    <row r="33" spans="1:14" x14ac:dyDescent="0.25">
      <c r="A33" s="6" t="s">
        <v>1809</v>
      </c>
      <c r="B33" s="21">
        <v>44243</v>
      </c>
      <c r="C33" s="6">
        <v>-4.7</v>
      </c>
      <c r="F33" s="6" t="s">
        <v>13</v>
      </c>
      <c r="I33" s="6" t="s">
        <v>733</v>
      </c>
      <c r="J33" s="6" t="s">
        <v>734</v>
      </c>
      <c r="K33" s="6" t="str">
        <f>"7506593905030312"</f>
        <v>7506593905030312</v>
      </c>
      <c r="N33" s="6" t="s">
        <v>1826</v>
      </c>
    </row>
    <row r="34" spans="1:14" x14ac:dyDescent="0.25">
      <c r="A34" s="6" t="s">
        <v>1809</v>
      </c>
      <c r="B34" s="21">
        <v>44244</v>
      </c>
      <c r="C34" s="6">
        <v>-74.5</v>
      </c>
      <c r="F34" s="6" t="s">
        <v>98</v>
      </c>
      <c r="G34" s="6" t="s">
        <v>243</v>
      </c>
      <c r="H34" s="6" t="s">
        <v>244</v>
      </c>
      <c r="L34" s="6" t="s">
        <v>1827</v>
      </c>
      <c r="N34" s="6" t="s">
        <v>246</v>
      </c>
    </row>
    <row r="35" spans="1:14" x14ac:dyDescent="0.25">
      <c r="A35" s="6" t="s">
        <v>1809</v>
      </c>
      <c r="B35" s="21">
        <v>44244</v>
      </c>
      <c r="C35" s="6">
        <v>-140</v>
      </c>
      <c r="F35" s="6" t="s">
        <v>98</v>
      </c>
      <c r="G35" s="6" t="s">
        <v>99</v>
      </c>
      <c r="H35" s="6" t="s">
        <v>100</v>
      </c>
      <c r="L35" s="6" t="s">
        <v>1828</v>
      </c>
      <c r="N35" s="6" t="s">
        <v>1063</v>
      </c>
    </row>
    <row r="36" spans="1:14" x14ac:dyDescent="0.25">
      <c r="A36" s="6" t="s">
        <v>1809</v>
      </c>
      <c r="B36" s="21">
        <v>44244</v>
      </c>
      <c r="C36" s="6"/>
      <c r="D36" s="53" t="s">
        <v>1871</v>
      </c>
      <c r="E36" s="35">
        <v>-100000</v>
      </c>
      <c r="F36" s="6" t="s">
        <v>29</v>
      </c>
      <c r="G36" s="6" t="s">
        <v>488</v>
      </c>
      <c r="H36" s="6" t="s">
        <v>489</v>
      </c>
      <c r="L36" s="6" t="s">
        <v>1829</v>
      </c>
      <c r="N36" s="6" t="s">
        <v>1830</v>
      </c>
    </row>
    <row r="37" spans="1:14" x14ac:dyDescent="0.25">
      <c r="A37" s="6" t="s">
        <v>1809</v>
      </c>
      <c r="B37" s="21">
        <v>44244</v>
      </c>
      <c r="C37" s="6"/>
      <c r="D37" s="53" t="s">
        <v>1871</v>
      </c>
      <c r="E37" s="35">
        <v>-100000</v>
      </c>
      <c r="F37" s="6" t="s">
        <v>29</v>
      </c>
      <c r="G37" s="6" t="s">
        <v>488</v>
      </c>
      <c r="H37" s="6" t="s">
        <v>489</v>
      </c>
      <c r="L37" s="6" t="s">
        <v>1831</v>
      </c>
      <c r="N37" s="6" t="s">
        <v>1832</v>
      </c>
    </row>
    <row r="38" spans="1:14" x14ac:dyDescent="0.25">
      <c r="A38" s="6" t="s">
        <v>1809</v>
      </c>
      <c r="B38" s="21">
        <v>44244</v>
      </c>
      <c r="C38" s="6">
        <v>-9.1</v>
      </c>
      <c r="F38" s="6" t="s">
        <v>22</v>
      </c>
      <c r="I38" s="6" t="s">
        <v>59</v>
      </c>
      <c r="J38" s="6" t="s">
        <v>60</v>
      </c>
      <c r="K38" s="6" t="str">
        <f>"7506593905030312"</f>
        <v>7506593905030312</v>
      </c>
      <c r="N38" s="6" t="s">
        <v>1833</v>
      </c>
    </row>
    <row r="39" spans="1:14" x14ac:dyDescent="0.25">
      <c r="A39" s="6" t="s">
        <v>1809</v>
      </c>
      <c r="B39" s="21">
        <v>44244</v>
      </c>
      <c r="C39" s="6">
        <v>-4.9000000000000004</v>
      </c>
      <c r="F39" s="6" t="s">
        <v>22</v>
      </c>
      <c r="I39" s="6" t="s">
        <v>59</v>
      </c>
      <c r="J39" s="6" t="s">
        <v>60</v>
      </c>
      <c r="K39" s="6" t="str">
        <f>"7506593905030312"</f>
        <v>7506593905030312</v>
      </c>
      <c r="N39" s="6" t="s">
        <v>1834</v>
      </c>
    </row>
    <row r="40" spans="1:14" x14ac:dyDescent="0.25">
      <c r="A40" s="6" t="s">
        <v>1809</v>
      </c>
      <c r="B40" s="21">
        <v>44245</v>
      </c>
      <c r="C40" s="6">
        <v>-31.99</v>
      </c>
      <c r="F40" s="6" t="s">
        <v>13</v>
      </c>
      <c r="I40" s="6" t="s">
        <v>1835</v>
      </c>
      <c r="J40" s="6" t="s">
        <v>345</v>
      </c>
      <c r="K40" s="6" t="str">
        <f>"7506593905030312"</f>
        <v>7506593905030312</v>
      </c>
      <c r="N40" s="6" t="s">
        <v>1836</v>
      </c>
    </row>
    <row r="41" spans="1:14" x14ac:dyDescent="0.25">
      <c r="A41" s="6" t="s">
        <v>1809</v>
      </c>
      <c r="B41" s="21">
        <v>44245</v>
      </c>
      <c r="C41" s="6">
        <v>-7.89</v>
      </c>
      <c r="F41" s="6" t="s">
        <v>13</v>
      </c>
      <c r="I41" s="6" t="s">
        <v>86</v>
      </c>
      <c r="J41" s="6" t="s">
        <v>87</v>
      </c>
      <c r="K41" s="6" t="str">
        <f>"7506593905030312"</f>
        <v>7506593905030312</v>
      </c>
      <c r="N41" s="6" t="s">
        <v>1837</v>
      </c>
    </row>
    <row r="42" spans="1:14" x14ac:dyDescent="0.25">
      <c r="A42" s="6" t="s">
        <v>1809</v>
      </c>
      <c r="B42" s="21">
        <v>44246</v>
      </c>
      <c r="C42" s="6">
        <v>1407.76</v>
      </c>
      <c r="F42" s="6" t="s">
        <v>17</v>
      </c>
      <c r="G42" s="6" t="s">
        <v>127</v>
      </c>
      <c r="H42" s="6" t="s">
        <v>128</v>
      </c>
      <c r="L42" s="6" t="s">
        <v>1838</v>
      </c>
      <c r="M42" s="6" t="s">
        <v>1734</v>
      </c>
      <c r="N42" s="6" t="s">
        <v>1839</v>
      </c>
    </row>
    <row r="43" spans="1:14" x14ac:dyDescent="0.25">
      <c r="A43" s="6" t="s">
        <v>1809</v>
      </c>
      <c r="B43" s="21">
        <v>44246</v>
      </c>
      <c r="C43" s="6">
        <v>-77.27</v>
      </c>
      <c r="F43" s="6" t="s">
        <v>13</v>
      </c>
      <c r="I43" s="6" t="s">
        <v>854</v>
      </c>
      <c r="J43" s="6" t="s">
        <v>57</v>
      </c>
      <c r="K43" s="6" t="str">
        <f>"7506593905030312"</f>
        <v>7506593905030312</v>
      </c>
      <c r="N43" s="6" t="s">
        <v>1840</v>
      </c>
    </row>
    <row r="44" spans="1:14" x14ac:dyDescent="0.25">
      <c r="A44" s="6" t="s">
        <v>1809</v>
      </c>
      <c r="B44" s="21">
        <v>44246</v>
      </c>
      <c r="C44" s="6">
        <v>-7.99</v>
      </c>
      <c r="F44" s="6" t="s">
        <v>13</v>
      </c>
      <c r="I44" s="6" t="s">
        <v>413</v>
      </c>
      <c r="J44" s="6" t="s">
        <v>345</v>
      </c>
      <c r="K44" s="6" t="str">
        <f>"7506593905030312"</f>
        <v>7506593905030312</v>
      </c>
      <c r="N44" s="6" t="s">
        <v>1841</v>
      </c>
    </row>
    <row r="45" spans="1:14" x14ac:dyDescent="0.25">
      <c r="A45" s="6" t="s">
        <v>1809</v>
      </c>
      <c r="B45" s="21">
        <v>44246</v>
      </c>
      <c r="C45" s="6">
        <v>-2.8</v>
      </c>
      <c r="F45" s="6" t="s">
        <v>13</v>
      </c>
      <c r="I45" s="6" t="s">
        <v>999</v>
      </c>
      <c r="J45" s="6" t="s">
        <v>45</v>
      </c>
      <c r="K45" s="6" t="str">
        <f>"7506593905030312"</f>
        <v>7506593905030312</v>
      </c>
      <c r="N45" s="6" t="s">
        <v>1842</v>
      </c>
    </row>
    <row r="46" spans="1:14" x14ac:dyDescent="0.25">
      <c r="A46" s="6" t="s">
        <v>1809</v>
      </c>
      <c r="B46" s="21">
        <v>44246</v>
      </c>
      <c r="C46" s="6">
        <v>-30.95</v>
      </c>
      <c r="F46" s="6" t="s">
        <v>13</v>
      </c>
      <c r="I46" s="6" t="s">
        <v>542</v>
      </c>
      <c r="J46" s="6" t="s">
        <v>57</v>
      </c>
      <c r="K46" s="6" t="str">
        <f>"7506593905030312"</f>
        <v>7506593905030312</v>
      </c>
      <c r="N46" s="6" t="s">
        <v>1843</v>
      </c>
    </row>
    <row r="47" spans="1:14" x14ac:dyDescent="0.25">
      <c r="A47" s="6" t="s">
        <v>1809</v>
      </c>
      <c r="B47" s="21">
        <v>44247</v>
      </c>
      <c r="C47" s="6">
        <v>-31.45</v>
      </c>
      <c r="F47" s="6" t="s">
        <v>29</v>
      </c>
      <c r="G47" s="6" t="s">
        <v>104</v>
      </c>
      <c r="H47" s="6" t="s">
        <v>105</v>
      </c>
      <c r="L47" s="6">
        <v>464030185847</v>
      </c>
      <c r="N47" s="6" t="s">
        <v>1844</v>
      </c>
    </row>
    <row r="48" spans="1:14" x14ac:dyDescent="0.25">
      <c r="A48" s="6" t="s">
        <v>1809</v>
      </c>
      <c r="B48" s="21">
        <v>44248</v>
      </c>
      <c r="C48" s="6">
        <v>-6.7</v>
      </c>
      <c r="F48" s="6" t="s">
        <v>13</v>
      </c>
      <c r="I48" s="6" t="s">
        <v>56</v>
      </c>
      <c r="J48" s="6" t="s">
        <v>57</v>
      </c>
      <c r="K48" s="6" t="str">
        <f>"7506593905030312"</f>
        <v>7506593905030312</v>
      </c>
      <c r="N48" s="6" t="s">
        <v>1845</v>
      </c>
    </row>
    <row r="49" spans="1:14" x14ac:dyDescent="0.25">
      <c r="A49" s="6" t="s">
        <v>1809</v>
      </c>
      <c r="B49" s="21">
        <v>44248</v>
      </c>
      <c r="C49" s="6">
        <v>-8</v>
      </c>
      <c r="F49" s="6" t="s">
        <v>22</v>
      </c>
      <c r="I49" s="6" t="s">
        <v>1846</v>
      </c>
      <c r="J49" s="6" t="s">
        <v>1847</v>
      </c>
      <c r="K49" s="6" t="str">
        <f>"7506593905030312"</f>
        <v>7506593905030312</v>
      </c>
      <c r="N49" s="6" t="s">
        <v>1848</v>
      </c>
    </row>
    <row r="50" spans="1:14" x14ac:dyDescent="0.25">
      <c r="A50" s="6" t="s">
        <v>1809</v>
      </c>
      <c r="B50" s="21">
        <v>44246</v>
      </c>
      <c r="C50" s="6">
        <v>-3.2</v>
      </c>
      <c r="F50" s="6" t="s">
        <v>22</v>
      </c>
      <c r="I50" s="6" t="s">
        <v>882</v>
      </c>
      <c r="J50" s="6" t="s">
        <v>883</v>
      </c>
      <c r="K50" s="6" t="str">
        <f>"7506593905030312"</f>
        <v>7506593905030312</v>
      </c>
      <c r="N50" s="6" t="s">
        <v>1849</v>
      </c>
    </row>
    <row r="51" spans="1:14" x14ac:dyDescent="0.25">
      <c r="A51" s="6" t="s">
        <v>1809</v>
      </c>
      <c r="B51" s="21">
        <v>44250</v>
      </c>
      <c r="C51" s="6">
        <v>-1</v>
      </c>
      <c r="F51" s="6" t="s">
        <v>98</v>
      </c>
      <c r="G51" s="6" t="s">
        <v>1850</v>
      </c>
      <c r="H51" s="6" t="s">
        <v>1851</v>
      </c>
      <c r="L51" s="6" t="s">
        <v>1852</v>
      </c>
      <c r="N51" s="6" t="s">
        <v>1853</v>
      </c>
    </row>
    <row r="52" spans="1:14" x14ac:dyDescent="0.25">
      <c r="A52" s="6" t="s">
        <v>1809</v>
      </c>
      <c r="B52" s="21">
        <v>44250</v>
      </c>
      <c r="C52" s="6">
        <v>-4.4000000000000004</v>
      </c>
      <c r="F52" s="6" t="s">
        <v>13</v>
      </c>
      <c r="I52" s="6" t="s">
        <v>1854</v>
      </c>
      <c r="J52" s="6" t="s">
        <v>1855</v>
      </c>
      <c r="K52" s="6" t="str">
        <f>"7506593905030312"</f>
        <v>7506593905030312</v>
      </c>
      <c r="N52" s="6" t="s">
        <v>1856</v>
      </c>
    </row>
    <row r="53" spans="1:14" x14ac:dyDescent="0.25">
      <c r="A53" s="6" t="s">
        <v>1809</v>
      </c>
      <c r="B53" s="21">
        <v>44251</v>
      </c>
      <c r="C53" s="6">
        <v>-100.98</v>
      </c>
      <c r="F53" s="6" t="s">
        <v>98</v>
      </c>
      <c r="G53" s="6" t="s">
        <v>147</v>
      </c>
      <c r="H53" s="6" t="s">
        <v>54</v>
      </c>
      <c r="L53" s="6">
        <v>7.13006298500713E+21</v>
      </c>
      <c r="N53" s="6" t="s">
        <v>148</v>
      </c>
    </row>
    <row r="54" spans="1:14" x14ac:dyDescent="0.25">
      <c r="A54" s="6" t="s">
        <v>1809</v>
      </c>
      <c r="B54" s="21">
        <v>44250</v>
      </c>
      <c r="C54" s="6">
        <v>-102.5</v>
      </c>
      <c r="F54" s="6" t="s">
        <v>22</v>
      </c>
      <c r="I54" s="6" t="s">
        <v>1846</v>
      </c>
      <c r="J54" s="6" t="s">
        <v>1847</v>
      </c>
      <c r="K54" s="6" t="str">
        <f>"7506593905030312"</f>
        <v>7506593905030312</v>
      </c>
      <c r="N54" s="6" t="s">
        <v>1857</v>
      </c>
    </row>
    <row r="55" spans="1:14" x14ac:dyDescent="0.25">
      <c r="A55" s="6" t="s">
        <v>1809</v>
      </c>
      <c r="B55" s="21">
        <v>44251</v>
      </c>
      <c r="C55" s="6">
        <v>-99</v>
      </c>
      <c r="F55" s="6" t="s">
        <v>13</v>
      </c>
      <c r="I55" s="6" t="s">
        <v>527</v>
      </c>
      <c r="J55" s="6" t="s">
        <v>528</v>
      </c>
      <c r="K55" s="6" t="str">
        <f>"7506593905030312"</f>
        <v>7506593905030312</v>
      </c>
      <c r="N55" s="6" t="s">
        <v>1858</v>
      </c>
    </row>
    <row r="56" spans="1:14" x14ac:dyDescent="0.25">
      <c r="A56" s="6" t="s">
        <v>1809</v>
      </c>
      <c r="B56" s="21">
        <v>44251</v>
      </c>
      <c r="C56" s="6">
        <v>-80</v>
      </c>
      <c r="F56" s="6" t="s">
        <v>29</v>
      </c>
      <c r="G56" s="6" t="s">
        <v>240</v>
      </c>
      <c r="H56" s="6" t="s">
        <v>241</v>
      </c>
      <c r="L56" s="6">
        <v>515739147022</v>
      </c>
      <c r="N56" s="6" t="s">
        <v>1859</v>
      </c>
    </row>
    <row r="57" spans="1:14" x14ac:dyDescent="0.25">
      <c r="A57" s="6" t="s">
        <v>1809</v>
      </c>
      <c r="B57" s="21">
        <v>44252</v>
      </c>
      <c r="C57" s="6">
        <v>-18.989999999999998</v>
      </c>
      <c r="F57" s="6" t="s">
        <v>13</v>
      </c>
      <c r="I57" s="6" t="s">
        <v>86</v>
      </c>
      <c r="J57" s="6" t="s">
        <v>87</v>
      </c>
      <c r="K57" s="6" t="str">
        <f>"7506593905030312"</f>
        <v>7506593905030312</v>
      </c>
      <c r="N57" s="6" t="s">
        <v>1860</v>
      </c>
    </row>
    <row r="58" spans="1:14" x14ac:dyDescent="0.25">
      <c r="A58" s="6" t="s">
        <v>1809</v>
      </c>
      <c r="B58" s="21">
        <v>44253</v>
      </c>
      <c r="C58" s="6">
        <v>-2.2000000000000002</v>
      </c>
      <c r="F58" s="6" t="s">
        <v>13</v>
      </c>
      <c r="I58" s="6" t="s">
        <v>834</v>
      </c>
      <c r="J58" s="6" t="s">
        <v>15</v>
      </c>
      <c r="K58" s="6" t="str">
        <f>"7506593905030312"</f>
        <v>7506593905030312</v>
      </c>
      <c r="N58" s="6" t="s">
        <v>1861</v>
      </c>
    </row>
    <row r="59" spans="1:14" x14ac:dyDescent="0.25">
      <c r="A59" s="6" t="s">
        <v>1809</v>
      </c>
      <c r="B59" s="21">
        <v>44253</v>
      </c>
      <c r="C59" s="6">
        <v>-7.3</v>
      </c>
      <c r="F59" s="6" t="s">
        <v>13</v>
      </c>
      <c r="I59" s="6" t="s">
        <v>1862</v>
      </c>
      <c r="J59" s="6" t="s">
        <v>15</v>
      </c>
      <c r="K59" s="6" t="str">
        <f>"7506593905030312"</f>
        <v>7506593905030312</v>
      </c>
      <c r="N59" s="6" t="s">
        <v>1863</v>
      </c>
    </row>
    <row r="60" spans="1:14" x14ac:dyDescent="0.25">
      <c r="A60" s="6" t="s">
        <v>1809</v>
      </c>
      <c r="B60" s="21">
        <v>44253</v>
      </c>
      <c r="C60" s="6">
        <v>-70.790000000000006</v>
      </c>
      <c r="F60" s="6" t="s">
        <v>13</v>
      </c>
      <c r="I60" s="6" t="s">
        <v>1864</v>
      </c>
      <c r="J60" s="6" t="s">
        <v>1865</v>
      </c>
      <c r="K60" s="6" t="str">
        <f>"7506593905030312"</f>
        <v>7506593905030312</v>
      </c>
      <c r="N60" s="6" t="s">
        <v>1866</v>
      </c>
    </row>
    <row r="61" spans="1:14" x14ac:dyDescent="0.25">
      <c r="A61" s="6" t="s">
        <v>1809</v>
      </c>
      <c r="B61" s="21">
        <v>44255</v>
      </c>
      <c r="C61" s="6">
        <v>-4.3</v>
      </c>
      <c r="F61" s="6" t="s">
        <v>13</v>
      </c>
      <c r="I61" s="6" t="s">
        <v>56</v>
      </c>
      <c r="J61" s="6" t="s">
        <v>57</v>
      </c>
      <c r="K61" s="6" t="str">
        <f>"7506593905030312"</f>
        <v>7506593905030312</v>
      </c>
      <c r="N61" s="6" t="s">
        <v>1867</v>
      </c>
    </row>
    <row r="63" spans="1:14" ht="15.75" customHeight="1" x14ac:dyDescent="0.25">
      <c r="C63" s="41" t="str">
        <f>C4</f>
        <v>PRIVE</v>
      </c>
      <c r="D63" s="34" t="str">
        <f>D4</f>
        <v>EXTRA</v>
      </c>
      <c r="E63" s="34" t="s">
        <v>158</v>
      </c>
    </row>
    <row r="64" spans="1:14" ht="15.75" customHeight="1" x14ac:dyDescent="0.25">
      <c r="C64" s="46">
        <f>SUM(C5:C62)</f>
        <v>-133.21000000000006</v>
      </c>
      <c r="D64" s="37">
        <f>SUM(D5:D62)</f>
        <v>-1925.6000000000001</v>
      </c>
      <c r="E64" s="37">
        <f>SUM(E5:E62)</f>
        <v>-53009.880000000005</v>
      </c>
    </row>
    <row r="65" spans="3:6" ht="15.75" customHeight="1" x14ac:dyDescent="0.25">
      <c r="C65" s="81">
        <f>SUM(C64:D64)</f>
        <v>-2058.8100000000004</v>
      </c>
      <c r="D65" s="82"/>
      <c r="E65" s="54" t="s">
        <v>1918</v>
      </c>
      <c r="F65" s="28"/>
    </row>
    <row r="67" spans="3:6" x14ac:dyDescent="0.25">
      <c r="F67" s="29"/>
    </row>
  </sheetData>
  <mergeCells count="1">
    <mergeCell ref="C65:D65"/>
  </mergeCell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9659A-105B-40B9-B4C8-7E2AEBD58C1F}">
  <dimension ref="A4:N41"/>
  <sheetViews>
    <sheetView topLeftCell="A7" workbookViewId="0">
      <selection activeCell="E7" sqref="E1:E1048576"/>
    </sheetView>
  </sheetViews>
  <sheetFormatPr baseColWidth="10" defaultRowHeight="15" x14ac:dyDescent="0.25"/>
  <cols>
    <col min="1" max="2" width="11.42578125" style="6"/>
    <col min="3" max="3" width="13.28515625" style="35" customWidth="1"/>
    <col min="4" max="4" width="13.28515625" style="6" customWidth="1"/>
    <col min="5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34" t="s">
        <v>156</v>
      </c>
      <c r="D4" s="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1667</v>
      </c>
      <c r="B6" s="21">
        <v>44228</v>
      </c>
      <c r="C6" s="6">
        <v>379.3</v>
      </c>
      <c r="F6" s="6" t="s">
        <v>17</v>
      </c>
      <c r="G6" s="6" t="s">
        <v>355</v>
      </c>
      <c r="H6" s="6" t="s">
        <v>356</v>
      </c>
      <c r="L6" s="6" t="s">
        <v>1877</v>
      </c>
      <c r="N6" s="6" t="s">
        <v>1878</v>
      </c>
    </row>
    <row r="7" spans="1:14" x14ac:dyDescent="0.25">
      <c r="A7" s="6" t="s">
        <v>1667</v>
      </c>
      <c r="B7" s="21">
        <v>44229</v>
      </c>
      <c r="C7" s="6">
        <v>-12.01</v>
      </c>
      <c r="F7" s="6" t="s">
        <v>13</v>
      </c>
      <c r="I7" s="6" t="s">
        <v>1879</v>
      </c>
      <c r="J7" s="6" t="s">
        <v>1880</v>
      </c>
      <c r="K7" s="6" t="str">
        <f>"7506593903010016"</f>
        <v>7506593903010016</v>
      </c>
      <c r="N7" s="6" t="s">
        <v>1881</v>
      </c>
    </row>
    <row r="8" spans="1:14" x14ac:dyDescent="0.25">
      <c r="A8" s="6" t="s">
        <v>1667</v>
      </c>
      <c r="B8" s="21">
        <v>44231</v>
      </c>
      <c r="C8" s="6"/>
      <c r="D8" s="6">
        <v>390</v>
      </c>
      <c r="E8" s="52" t="s">
        <v>1920</v>
      </c>
      <c r="F8" s="6" t="s">
        <v>17</v>
      </c>
      <c r="G8" s="6" t="s">
        <v>163</v>
      </c>
      <c r="H8" s="6" t="s">
        <v>164</v>
      </c>
      <c r="L8" s="6" t="s">
        <v>1882</v>
      </c>
      <c r="M8" s="6" t="s">
        <v>1883</v>
      </c>
      <c r="N8" s="6" t="s">
        <v>1884</v>
      </c>
    </row>
    <row r="9" spans="1:14" x14ac:dyDescent="0.25">
      <c r="A9" s="6" t="s">
        <v>1667</v>
      </c>
      <c r="B9" s="21">
        <v>44232</v>
      </c>
      <c r="C9" s="6">
        <v>-46.45</v>
      </c>
      <c r="F9" s="6" t="s">
        <v>13</v>
      </c>
      <c r="I9" s="6" t="s">
        <v>226</v>
      </c>
      <c r="J9" s="6" t="s">
        <v>227</v>
      </c>
      <c r="K9" s="6" t="str">
        <f t="shared" ref="K9:K15" si="0">"7506593903010016"</f>
        <v>7506593903010016</v>
      </c>
      <c r="N9" s="6" t="s">
        <v>1885</v>
      </c>
    </row>
    <row r="10" spans="1:14" x14ac:dyDescent="0.25">
      <c r="A10" s="6" t="s">
        <v>1667</v>
      </c>
      <c r="B10" s="21">
        <v>44232</v>
      </c>
      <c r="C10" s="6">
        <v>-11.98</v>
      </c>
      <c r="F10" s="6" t="s">
        <v>13</v>
      </c>
      <c r="I10" s="6" t="s">
        <v>1461</v>
      </c>
      <c r="J10" s="6" t="s">
        <v>57</v>
      </c>
      <c r="K10" s="6" t="str">
        <f t="shared" si="0"/>
        <v>7506593903010016</v>
      </c>
      <c r="N10" s="6" t="s">
        <v>1886</v>
      </c>
    </row>
    <row r="11" spans="1:14" x14ac:dyDescent="0.25">
      <c r="A11" s="6" t="s">
        <v>1667</v>
      </c>
      <c r="B11" s="21">
        <v>44232</v>
      </c>
      <c r="C11" s="6">
        <v>-4.0999999999999996</v>
      </c>
      <c r="F11" s="6" t="s">
        <v>13</v>
      </c>
      <c r="I11" s="6" t="s">
        <v>310</v>
      </c>
      <c r="J11" s="6" t="s">
        <v>311</v>
      </c>
      <c r="K11" s="6" t="str">
        <f t="shared" si="0"/>
        <v>7506593903010016</v>
      </c>
      <c r="N11" s="6" t="s">
        <v>1887</v>
      </c>
    </row>
    <row r="12" spans="1:14" x14ac:dyDescent="0.25">
      <c r="A12" s="6" t="s">
        <v>1667</v>
      </c>
      <c r="B12" s="21">
        <v>44233</v>
      </c>
      <c r="C12" s="6">
        <v>-18</v>
      </c>
      <c r="F12" s="6" t="s">
        <v>13</v>
      </c>
      <c r="I12" s="6" t="s">
        <v>1888</v>
      </c>
      <c r="J12" s="6" t="s">
        <v>1889</v>
      </c>
      <c r="K12" s="6" t="str">
        <f t="shared" si="0"/>
        <v>7506593903010016</v>
      </c>
      <c r="N12" s="6" t="s">
        <v>1890</v>
      </c>
    </row>
    <row r="13" spans="1:14" x14ac:dyDescent="0.25">
      <c r="A13" s="6" t="s">
        <v>1667</v>
      </c>
      <c r="B13" s="21">
        <v>44236</v>
      </c>
      <c r="C13" s="6">
        <v>-10.66</v>
      </c>
      <c r="F13" s="6" t="s">
        <v>13</v>
      </c>
      <c r="I13" s="6" t="s">
        <v>1441</v>
      </c>
      <c r="J13" s="6" t="s">
        <v>345</v>
      </c>
      <c r="K13" s="6" t="str">
        <f t="shared" si="0"/>
        <v>7506593903010016</v>
      </c>
      <c r="N13" s="6" t="s">
        <v>1891</v>
      </c>
    </row>
    <row r="14" spans="1:14" x14ac:dyDescent="0.25">
      <c r="A14" s="6" t="s">
        <v>1667</v>
      </c>
      <c r="B14" s="21">
        <v>44236</v>
      </c>
      <c r="C14" s="6">
        <v>-250</v>
      </c>
      <c r="F14" s="6" t="s">
        <v>13</v>
      </c>
      <c r="I14" s="6" t="s">
        <v>725</v>
      </c>
      <c r="J14" s="6" t="s">
        <v>726</v>
      </c>
      <c r="K14" s="6" t="str">
        <f t="shared" si="0"/>
        <v>7506593903010016</v>
      </c>
      <c r="N14" s="6" t="s">
        <v>1892</v>
      </c>
    </row>
    <row r="15" spans="1:14" x14ac:dyDescent="0.25">
      <c r="A15" s="6" t="s">
        <v>1809</v>
      </c>
      <c r="B15" s="21">
        <v>44236</v>
      </c>
      <c r="C15" s="6">
        <v>-46.04</v>
      </c>
      <c r="F15" s="6" t="s">
        <v>13</v>
      </c>
      <c r="I15" s="6" t="s">
        <v>854</v>
      </c>
      <c r="J15" s="6" t="s">
        <v>57</v>
      </c>
      <c r="K15" s="6" t="str">
        <f t="shared" si="0"/>
        <v>7506593903010016</v>
      </c>
      <c r="N15" s="6" t="s">
        <v>1893</v>
      </c>
    </row>
    <row r="16" spans="1:14" x14ac:dyDescent="0.25">
      <c r="A16" s="6" t="s">
        <v>1809</v>
      </c>
      <c r="B16" s="21">
        <v>44237</v>
      </c>
      <c r="C16" s="6"/>
      <c r="D16" s="51" t="s">
        <v>1917</v>
      </c>
      <c r="E16" s="39">
        <v>103517.81</v>
      </c>
      <c r="F16" s="6" t="s">
        <v>17</v>
      </c>
      <c r="G16" s="6" t="s">
        <v>18</v>
      </c>
      <c r="H16" s="6" t="s">
        <v>19</v>
      </c>
      <c r="L16" s="6" t="s">
        <v>1894</v>
      </c>
      <c r="N16" s="6" t="s">
        <v>21</v>
      </c>
    </row>
    <row r="17" spans="1:14" x14ac:dyDescent="0.25">
      <c r="A17" s="6" t="s">
        <v>1809</v>
      </c>
      <c r="B17" s="21">
        <v>44239</v>
      </c>
      <c r="C17" s="6">
        <v>-68.989999999999995</v>
      </c>
      <c r="F17" s="6" t="s">
        <v>13</v>
      </c>
      <c r="I17" s="6" t="s">
        <v>226</v>
      </c>
      <c r="J17" s="6" t="s">
        <v>227</v>
      </c>
      <c r="K17" s="6" t="str">
        <f>"7506593903010016"</f>
        <v>7506593903010016</v>
      </c>
      <c r="N17" s="6" t="s">
        <v>1895</v>
      </c>
    </row>
    <row r="18" spans="1:14" x14ac:dyDescent="0.25">
      <c r="A18" s="6" t="s">
        <v>1809</v>
      </c>
      <c r="B18" s="21">
        <v>44239</v>
      </c>
      <c r="C18" s="6">
        <v>-49.31</v>
      </c>
      <c r="F18" s="6" t="s">
        <v>13</v>
      </c>
      <c r="I18" s="6" t="s">
        <v>223</v>
      </c>
      <c r="J18" s="6" t="s">
        <v>224</v>
      </c>
      <c r="K18" s="6" t="str">
        <f>"7506593903010016"</f>
        <v>7506593903010016</v>
      </c>
      <c r="N18" s="6" t="s">
        <v>1896</v>
      </c>
    </row>
    <row r="19" spans="1:14" x14ac:dyDescent="0.25">
      <c r="A19" s="6" t="s">
        <v>1809</v>
      </c>
      <c r="B19" s="21">
        <v>44239</v>
      </c>
      <c r="C19" s="6">
        <v>-7.63</v>
      </c>
      <c r="F19" s="6" t="s">
        <v>13</v>
      </c>
      <c r="I19" s="6" t="s">
        <v>931</v>
      </c>
      <c r="J19" s="6" t="s">
        <v>311</v>
      </c>
      <c r="K19" s="6" t="str">
        <f>"7506593903010016"</f>
        <v>7506593903010016</v>
      </c>
      <c r="N19" s="6" t="s">
        <v>1897</v>
      </c>
    </row>
    <row r="20" spans="1:14" x14ac:dyDescent="0.25">
      <c r="A20" s="6" t="s">
        <v>1809</v>
      </c>
      <c r="B20" s="21">
        <v>44239</v>
      </c>
      <c r="C20" s="6">
        <v>-3.5</v>
      </c>
      <c r="F20" s="6" t="s">
        <v>13</v>
      </c>
      <c r="I20" s="6" t="s">
        <v>1583</v>
      </c>
      <c r="J20" s="6" t="s">
        <v>937</v>
      </c>
      <c r="K20" s="6" t="str">
        <f>"7506593903010016"</f>
        <v>7506593903010016</v>
      </c>
      <c r="N20" s="6" t="s">
        <v>1898</v>
      </c>
    </row>
    <row r="21" spans="1:14" x14ac:dyDescent="0.25">
      <c r="A21" s="6" t="s">
        <v>1809</v>
      </c>
      <c r="B21" s="21">
        <v>44240</v>
      </c>
      <c r="C21" s="6">
        <v>-41.13</v>
      </c>
      <c r="F21" s="6" t="s">
        <v>13</v>
      </c>
      <c r="I21" s="6" t="s">
        <v>226</v>
      </c>
      <c r="J21" s="6" t="s">
        <v>227</v>
      </c>
      <c r="K21" s="6" t="str">
        <f>"7506593903010016"</f>
        <v>7506593903010016</v>
      </c>
      <c r="N21" s="6" t="s">
        <v>1899</v>
      </c>
    </row>
    <row r="22" spans="1:14" x14ac:dyDescent="0.25">
      <c r="A22" s="6" t="s">
        <v>1809</v>
      </c>
      <c r="B22" s="21">
        <v>44242</v>
      </c>
      <c r="C22" s="6"/>
      <c r="D22" s="51" t="s">
        <v>1918</v>
      </c>
      <c r="E22" s="39">
        <v>-25000</v>
      </c>
      <c r="F22" s="6" t="s">
        <v>29</v>
      </c>
      <c r="G22" s="6" t="s">
        <v>1378</v>
      </c>
      <c r="H22" s="6" t="s">
        <v>1300</v>
      </c>
      <c r="L22" s="6" t="s">
        <v>1900</v>
      </c>
      <c r="N22" s="6" t="s">
        <v>1901</v>
      </c>
    </row>
    <row r="23" spans="1:14" x14ac:dyDescent="0.25">
      <c r="A23" s="6" t="s">
        <v>1809</v>
      </c>
      <c r="B23" s="21">
        <v>44242</v>
      </c>
      <c r="C23" s="6">
        <v>-17</v>
      </c>
      <c r="F23" s="6" t="s">
        <v>13</v>
      </c>
      <c r="I23" s="6" t="s">
        <v>223</v>
      </c>
      <c r="J23" s="6" t="s">
        <v>224</v>
      </c>
      <c r="K23" s="6" t="str">
        <f>"7506593903010016"</f>
        <v>7506593903010016</v>
      </c>
      <c r="N23" s="6" t="s">
        <v>1902</v>
      </c>
    </row>
    <row r="24" spans="1:14" x14ac:dyDescent="0.25">
      <c r="A24" s="6" t="s">
        <v>1809</v>
      </c>
      <c r="B24" s="21">
        <v>44242</v>
      </c>
      <c r="C24" s="6">
        <v>-21.05</v>
      </c>
      <c r="F24" s="6" t="s">
        <v>22</v>
      </c>
      <c r="I24" s="6" t="s">
        <v>260</v>
      </c>
      <c r="J24" s="6" t="s">
        <v>57</v>
      </c>
      <c r="K24" s="6" t="str">
        <f>"7506593903010016"</f>
        <v>7506593903010016</v>
      </c>
      <c r="N24" s="6" t="s">
        <v>1903</v>
      </c>
    </row>
    <row r="25" spans="1:14" x14ac:dyDescent="0.25">
      <c r="A25" s="6" t="s">
        <v>1809</v>
      </c>
      <c r="B25" s="21">
        <v>44244</v>
      </c>
      <c r="C25" s="6"/>
      <c r="D25" s="51" t="s">
        <v>1918</v>
      </c>
      <c r="E25" s="39">
        <v>-25000</v>
      </c>
      <c r="F25" s="6" t="s">
        <v>29</v>
      </c>
      <c r="G25" s="6" t="s">
        <v>1299</v>
      </c>
      <c r="H25" s="6" t="s">
        <v>1300</v>
      </c>
      <c r="L25" s="6" t="s">
        <v>1904</v>
      </c>
      <c r="N25" s="6" t="s">
        <v>1905</v>
      </c>
    </row>
    <row r="26" spans="1:14" x14ac:dyDescent="0.25">
      <c r="A26" s="6" t="s">
        <v>1809</v>
      </c>
      <c r="B26" s="21">
        <v>44244</v>
      </c>
      <c r="C26" s="6"/>
      <c r="D26" s="6">
        <v>-116.03</v>
      </c>
      <c r="E26" s="52" t="s">
        <v>1919</v>
      </c>
      <c r="F26" s="6" t="s">
        <v>107</v>
      </c>
      <c r="G26" s="6" t="s">
        <v>349</v>
      </c>
      <c r="H26" s="6" t="s">
        <v>683</v>
      </c>
      <c r="L26" s="6">
        <v>620295462378</v>
      </c>
      <c r="N26" s="6" t="s">
        <v>1906</v>
      </c>
    </row>
    <row r="27" spans="1:14" x14ac:dyDescent="0.25">
      <c r="A27" s="6" t="s">
        <v>1809</v>
      </c>
      <c r="B27" s="21">
        <v>44244</v>
      </c>
      <c r="C27" s="6">
        <v>-4.8600000000000003</v>
      </c>
      <c r="F27" s="6" t="s">
        <v>107</v>
      </c>
      <c r="G27" s="6" t="s">
        <v>349</v>
      </c>
      <c r="H27" s="6" t="s">
        <v>683</v>
      </c>
      <c r="L27" s="6">
        <v>620294219768</v>
      </c>
      <c r="N27" s="6" t="s">
        <v>1907</v>
      </c>
    </row>
    <row r="28" spans="1:14" x14ac:dyDescent="0.25">
      <c r="A28" s="6" t="s">
        <v>1809</v>
      </c>
      <c r="B28" s="21">
        <v>44245</v>
      </c>
      <c r="C28" s="6">
        <v>-134.65</v>
      </c>
      <c r="F28" s="6" t="s">
        <v>13</v>
      </c>
      <c r="I28" s="6" t="s">
        <v>226</v>
      </c>
      <c r="J28" s="6" t="s">
        <v>227</v>
      </c>
      <c r="K28" s="6" t="str">
        <f>"7506593903010016"</f>
        <v>7506593903010016</v>
      </c>
      <c r="N28" s="6" t="s">
        <v>1908</v>
      </c>
    </row>
    <row r="29" spans="1:14" x14ac:dyDescent="0.25">
      <c r="A29" s="6" t="s">
        <v>1809</v>
      </c>
      <c r="B29" s="21">
        <v>44246</v>
      </c>
      <c r="C29" s="6">
        <v>1065.9000000000001</v>
      </c>
      <c r="F29" s="6" t="s">
        <v>17</v>
      </c>
      <c r="G29" s="6" t="s">
        <v>127</v>
      </c>
      <c r="H29" s="6" t="s">
        <v>128</v>
      </c>
      <c r="L29" s="6" t="s">
        <v>1909</v>
      </c>
      <c r="M29" s="6" t="s">
        <v>1662</v>
      </c>
      <c r="N29" s="6" t="s">
        <v>1910</v>
      </c>
    </row>
    <row r="30" spans="1:14" x14ac:dyDescent="0.25">
      <c r="A30" s="6" t="s">
        <v>1809</v>
      </c>
      <c r="B30" s="21">
        <v>44251</v>
      </c>
      <c r="C30" s="6">
        <v>-31.13</v>
      </c>
      <c r="F30" s="6" t="s">
        <v>13</v>
      </c>
      <c r="I30" s="6" t="s">
        <v>333</v>
      </c>
      <c r="J30" s="6" t="s">
        <v>96</v>
      </c>
      <c r="K30" s="6" t="str">
        <f>"7506593903010016"</f>
        <v>7506593903010016</v>
      </c>
      <c r="N30" s="6" t="s">
        <v>1911</v>
      </c>
    </row>
    <row r="31" spans="1:14" x14ac:dyDescent="0.25">
      <c r="A31" s="6" t="s">
        <v>1809</v>
      </c>
      <c r="B31" s="21">
        <v>44252</v>
      </c>
      <c r="C31" s="6">
        <v>-20.64</v>
      </c>
      <c r="F31" s="6" t="s">
        <v>13</v>
      </c>
      <c r="I31" s="6" t="s">
        <v>1461</v>
      </c>
      <c r="J31" s="6" t="s">
        <v>57</v>
      </c>
      <c r="K31" s="6" t="str">
        <f>"7506593903010016"</f>
        <v>7506593903010016</v>
      </c>
      <c r="N31" s="6" t="s">
        <v>1912</v>
      </c>
    </row>
    <row r="32" spans="1:14" x14ac:dyDescent="0.25">
      <c r="A32" s="6" t="s">
        <v>1809</v>
      </c>
      <c r="B32" s="21">
        <v>44253</v>
      </c>
      <c r="C32" s="6">
        <v>-93.17</v>
      </c>
      <c r="F32" s="6" t="s">
        <v>13</v>
      </c>
      <c r="I32" s="6" t="s">
        <v>226</v>
      </c>
      <c r="J32" s="6" t="s">
        <v>227</v>
      </c>
      <c r="K32" s="6" t="str">
        <f>"7506593903010016"</f>
        <v>7506593903010016</v>
      </c>
      <c r="N32" s="6" t="s">
        <v>1913</v>
      </c>
    </row>
    <row r="33" spans="1:14" x14ac:dyDescent="0.25">
      <c r="A33" s="6" t="s">
        <v>1809</v>
      </c>
      <c r="B33" s="21">
        <v>44253</v>
      </c>
      <c r="C33" s="6">
        <v>-100</v>
      </c>
      <c r="F33" s="6" t="s">
        <v>13</v>
      </c>
      <c r="I33" s="6" t="s">
        <v>226</v>
      </c>
      <c r="J33" s="6" t="s">
        <v>227</v>
      </c>
      <c r="K33" s="6" t="str">
        <f>"7506593903010016"</f>
        <v>7506593903010016</v>
      </c>
      <c r="N33" s="6" t="s">
        <v>1913</v>
      </c>
    </row>
    <row r="34" spans="1:14" x14ac:dyDescent="0.25">
      <c r="A34" s="6" t="s">
        <v>1809</v>
      </c>
      <c r="B34" s="21">
        <v>44253</v>
      </c>
      <c r="C34" s="6">
        <v>-4.7</v>
      </c>
      <c r="F34" s="6" t="s">
        <v>13</v>
      </c>
      <c r="I34" s="6" t="s">
        <v>310</v>
      </c>
      <c r="J34" s="6" t="s">
        <v>311</v>
      </c>
      <c r="K34" s="6" t="str">
        <f>"7506593903010016"</f>
        <v>7506593903010016</v>
      </c>
      <c r="N34" s="6" t="s">
        <v>1914</v>
      </c>
    </row>
    <row r="35" spans="1:14" x14ac:dyDescent="0.25">
      <c r="A35" s="6" t="s">
        <v>1809</v>
      </c>
      <c r="B35" s="21">
        <v>44254</v>
      </c>
      <c r="C35" s="6">
        <v>-100</v>
      </c>
      <c r="F35" s="6" t="s">
        <v>107</v>
      </c>
      <c r="G35" s="6" t="s">
        <v>578</v>
      </c>
      <c r="H35" s="6" t="s">
        <v>579</v>
      </c>
      <c r="L35" s="6" t="s">
        <v>1915</v>
      </c>
      <c r="N35" s="6" t="s">
        <v>1916</v>
      </c>
    </row>
    <row r="36" spans="1:14" x14ac:dyDescent="0.25">
      <c r="B36" s="21"/>
      <c r="D36" s="39"/>
    </row>
    <row r="37" spans="1:14" x14ac:dyDescent="0.25">
      <c r="D37" s="39"/>
    </row>
    <row r="38" spans="1:14" x14ac:dyDescent="0.25">
      <c r="C38" s="34" t="str">
        <f>C4</f>
        <v>PRIVE</v>
      </c>
      <c r="D38" s="18" t="str">
        <f t="shared" ref="D38:E38" si="1">D4</f>
        <v>EXTRA</v>
      </c>
      <c r="E38" s="18" t="str">
        <f t="shared" si="1"/>
        <v>SPECIAL</v>
      </c>
    </row>
    <row r="39" spans="1:14" x14ac:dyDescent="0.25">
      <c r="C39" s="37">
        <f>SUM(C5:C37)</f>
        <v>348.2000000000001</v>
      </c>
      <c r="D39" s="37">
        <f t="shared" ref="D39:E39" si="2">SUM(D5:D37)</f>
        <v>273.97000000000003</v>
      </c>
      <c r="E39" s="46">
        <f t="shared" si="2"/>
        <v>53517.81</v>
      </c>
    </row>
    <row r="40" spans="1:14" x14ac:dyDescent="0.25">
      <c r="C40" s="78">
        <f>SUM(C39:D39)</f>
        <v>622.17000000000007</v>
      </c>
      <c r="D40" s="79"/>
    </row>
    <row r="41" spans="1:14" x14ac:dyDescent="0.25">
      <c r="C41" s="35" t="s">
        <v>1780</v>
      </c>
    </row>
  </sheetData>
  <mergeCells count="1">
    <mergeCell ref="C40:D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67E3-2211-4A8D-9B70-18A11A6E1720}">
  <dimension ref="A4:O96"/>
  <sheetViews>
    <sheetView topLeftCell="A73" zoomScale="115" zoomScaleNormal="115" workbookViewId="0">
      <selection activeCell="C69" sqref="C69"/>
    </sheetView>
  </sheetViews>
  <sheetFormatPr baseColWidth="10" defaultRowHeight="15" x14ac:dyDescent="0.25"/>
  <cols>
    <col min="1" max="1" width="11.42578125" style="6"/>
    <col min="2" max="2" width="15.28515625" style="6" customWidth="1"/>
    <col min="3" max="5" width="13.28515625" style="35" customWidth="1"/>
    <col min="6" max="7" width="11.42578125" style="6"/>
    <col min="8" max="8" width="20" style="6" customWidth="1"/>
    <col min="9" max="9" width="15.5703125" style="6" customWidth="1"/>
    <col min="10" max="11" width="11.42578125" style="6"/>
    <col min="12" max="12" width="11.28515625" style="6" customWidth="1"/>
    <col min="13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5" x14ac:dyDescent="0.25">
      <c r="A6" s="6" t="s">
        <v>3984</v>
      </c>
      <c r="B6" s="21">
        <v>44743</v>
      </c>
      <c r="C6" s="39">
        <v>401.31</v>
      </c>
      <c r="D6" s="39"/>
      <c r="E6" s="39"/>
      <c r="F6" s="6">
        <v>3668.58</v>
      </c>
      <c r="G6" s="6" t="s">
        <v>17</v>
      </c>
      <c r="H6" s="6" t="s">
        <v>355</v>
      </c>
      <c r="I6" s="6" t="s">
        <v>356</v>
      </c>
      <c r="M6" s="6" t="s">
        <v>3993</v>
      </c>
      <c r="O6" s="6" t="s">
        <v>3994</v>
      </c>
    </row>
    <row r="7" spans="1:15" x14ac:dyDescent="0.25">
      <c r="A7" s="6" t="s">
        <v>3984</v>
      </c>
      <c r="B7" s="21">
        <v>44743</v>
      </c>
      <c r="C7" s="39">
        <v>-42.66</v>
      </c>
      <c r="D7" s="39"/>
      <c r="E7" s="39"/>
      <c r="F7" s="6">
        <v>3625.92</v>
      </c>
      <c r="G7" s="6" t="s">
        <v>13</v>
      </c>
      <c r="J7" s="6" t="s">
        <v>3995</v>
      </c>
      <c r="K7" s="6" t="s">
        <v>2135</v>
      </c>
      <c r="L7" s="6" t="str">
        <f>"7506593903010027"</f>
        <v>7506593903010027</v>
      </c>
      <c r="O7" s="6" t="s">
        <v>3996</v>
      </c>
    </row>
    <row r="8" spans="1:15" x14ac:dyDescent="0.25">
      <c r="A8" s="6" t="s">
        <v>3984</v>
      </c>
      <c r="B8" s="21">
        <v>44744</v>
      </c>
      <c r="C8" s="51" t="s">
        <v>782</v>
      </c>
      <c r="D8" s="39">
        <v>-1214.81</v>
      </c>
      <c r="E8" s="39"/>
      <c r="F8" s="6">
        <v>2411.11</v>
      </c>
      <c r="G8" s="6" t="s">
        <v>107</v>
      </c>
      <c r="H8" s="6" t="s">
        <v>775</v>
      </c>
      <c r="I8" s="6" t="s">
        <v>782</v>
      </c>
      <c r="M8" s="6">
        <v>26982324187</v>
      </c>
      <c r="O8" s="6" t="s">
        <v>3997</v>
      </c>
    </row>
    <row r="9" spans="1:15" x14ac:dyDescent="0.25">
      <c r="A9" s="6" t="s">
        <v>3984</v>
      </c>
      <c r="B9" s="21">
        <v>44747</v>
      </c>
      <c r="C9" s="39">
        <v>-28.95</v>
      </c>
      <c r="D9" s="39"/>
      <c r="E9" s="39"/>
      <c r="F9" s="6">
        <v>2382.16</v>
      </c>
      <c r="G9" s="6" t="s">
        <v>13</v>
      </c>
      <c r="J9" s="6" t="s">
        <v>344</v>
      </c>
      <c r="K9" s="6" t="s">
        <v>345</v>
      </c>
      <c r="L9" s="6" t="str">
        <f t="shared" ref="L9:L14" si="0">"7506593903010027"</f>
        <v>7506593903010027</v>
      </c>
      <c r="O9" s="6" t="s">
        <v>3998</v>
      </c>
    </row>
    <row r="10" spans="1:15" x14ac:dyDescent="0.25">
      <c r="A10" s="6" t="s">
        <v>3984</v>
      </c>
      <c r="B10" s="21">
        <v>44747</v>
      </c>
      <c r="C10" s="39">
        <v>-8.86</v>
      </c>
      <c r="D10" s="39"/>
      <c r="E10" s="39"/>
      <c r="F10" s="6">
        <v>2373.3000000000002</v>
      </c>
      <c r="G10" s="6" t="s">
        <v>13</v>
      </c>
      <c r="J10" s="6" t="s">
        <v>2974</v>
      </c>
      <c r="K10" s="6" t="s">
        <v>345</v>
      </c>
      <c r="L10" s="6" t="str">
        <f t="shared" si="0"/>
        <v>7506593903010027</v>
      </c>
      <c r="O10" s="6" t="s">
        <v>3999</v>
      </c>
    </row>
    <row r="11" spans="1:15" x14ac:dyDescent="0.25">
      <c r="A11" s="6" t="s">
        <v>3984</v>
      </c>
      <c r="B11" s="21">
        <v>44747</v>
      </c>
      <c r="C11" s="39">
        <v>-41.97</v>
      </c>
      <c r="D11" s="39"/>
      <c r="E11" s="39"/>
      <c r="F11" s="6">
        <v>2331.33</v>
      </c>
      <c r="G11" s="6" t="s">
        <v>13</v>
      </c>
      <c r="J11" s="6" t="s">
        <v>1334</v>
      </c>
      <c r="K11" s="6" t="s">
        <v>96</v>
      </c>
      <c r="L11" s="6" t="str">
        <f t="shared" si="0"/>
        <v>7506593903010027</v>
      </c>
      <c r="O11" s="6" t="s">
        <v>4000</v>
      </c>
    </row>
    <row r="12" spans="1:15" x14ac:dyDescent="0.25">
      <c r="A12" s="6" t="s">
        <v>3984</v>
      </c>
      <c r="B12" s="21">
        <v>44747</v>
      </c>
      <c r="C12" s="39">
        <v>-19.989999999999998</v>
      </c>
      <c r="D12" s="39"/>
      <c r="E12" s="39"/>
      <c r="F12" s="6">
        <v>2311.34</v>
      </c>
      <c r="G12" s="6" t="s">
        <v>13</v>
      </c>
      <c r="J12" s="6" t="s">
        <v>1699</v>
      </c>
      <c r="K12" s="6" t="s">
        <v>144</v>
      </c>
      <c r="L12" s="6" t="str">
        <f t="shared" si="0"/>
        <v>7506593903010027</v>
      </c>
      <c r="O12" s="6" t="s">
        <v>4001</v>
      </c>
    </row>
    <row r="13" spans="1:15" x14ac:dyDescent="0.25">
      <c r="A13" s="6" t="s">
        <v>3984</v>
      </c>
      <c r="B13" s="21">
        <v>44747</v>
      </c>
      <c r="C13" s="39">
        <v>-15</v>
      </c>
      <c r="D13" s="39"/>
      <c r="E13" s="39"/>
      <c r="F13" s="6">
        <v>2296.34</v>
      </c>
      <c r="G13" s="6" t="s">
        <v>22</v>
      </c>
      <c r="J13" s="6" t="s">
        <v>4002</v>
      </c>
      <c r="K13" s="6" t="s">
        <v>144</v>
      </c>
      <c r="L13" s="6" t="str">
        <f t="shared" si="0"/>
        <v>7506593903010027</v>
      </c>
      <c r="O13" s="6" t="s">
        <v>4003</v>
      </c>
    </row>
    <row r="14" spans="1:15" x14ac:dyDescent="0.25">
      <c r="A14" s="6" t="s">
        <v>3984</v>
      </c>
      <c r="B14" s="21">
        <v>44747</v>
      </c>
      <c r="C14" s="39">
        <v>-78.47</v>
      </c>
      <c r="D14" s="39"/>
      <c r="E14" s="39"/>
      <c r="F14" s="6">
        <v>2217.87</v>
      </c>
      <c r="G14" s="6" t="s">
        <v>22</v>
      </c>
      <c r="J14" s="6" t="s">
        <v>1568</v>
      </c>
      <c r="K14" s="6" t="s">
        <v>345</v>
      </c>
      <c r="L14" s="6" t="str">
        <f t="shared" si="0"/>
        <v>7506593903010027</v>
      </c>
      <c r="O14" s="6" t="s">
        <v>4004</v>
      </c>
    </row>
    <row r="15" spans="1:15" x14ac:dyDescent="0.25">
      <c r="A15" s="6" t="s">
        <v>3984</v>
      </c>
      <c r="B15" s="21">
        <v>44749</v>
      </c>
      <c r="C15" s="39">
        <v>-24.96</v>
      </c>
      <c r="D15" s="39"/>
      <c r="E15" s="39"/>
      <c r="F15" s="6">
        <v>2192.91</v>
      </c>
      <c r="G15" s="6" t="s">
        <v>107</v>
      </c>
      <c r="H15" s="6" t="s">
        <v>3453</v>
      </c>
      <c r="I15" s="6" t="s">
        <v>3500</v>
      </c>
      <c r="M15" s="6">
        <v>722487906936</v>
      </c>
      <c r="O15" s="6" t="s">
        <v>4005</v>
      </c>
    </row>
    <row r="16" spans="1:15" x14ac:dyDescent="0.25">
      <c r="A16" s="6" t="s">
        <v>4006</v>
      </c>
      <c r="B16" s="21">
        <v>44750</v>
      </c>
      <c r="C16" s="39">
        <v>-37.5</v>
      </c>
      <c r="D16" s="39"/>
      <c r="E16" s="39"/>
      <c r="F16" s="6">
        <v>2155.41</v>
      </c>
      <c r="G16" s="6" t="s">
        <v>98</v>
      </c>
      <c r="H16" s="6" t="s">
        <v>136</v>
      </c>
      <c r="I16" s="6" t="s">
        <v>294</v>
      </c>
      <c r="M16" s="6" t="s">
        <v>4007</v>
      </c>
      <c r="O16" s="6" t="s">
        <v>296</v>
      </c>
    </row>
    <row r="17" spans="1:15" x14ac:dyDescent="0.25">
      <c r="A17" s="6" t="s">
        <v>4006</v>
      </c>
      <c r="B17" s="21">
        <v>44749</v>
      </c>
      <c r="C17" s="39">
        <v>-33.9</v>
      </c>
      <c r="D17" s="39"/>
      <c r="E17" s="39"/>
      <c r="F17" s="6">
        <v>2121.5100000000002</v>
      </c>
      <c r="G17" s="6" t="s">
        <v>22</v>
      </c>
      <c r="J17" s="6" t="s">
        <v>882</v>
      </c>
      <c r="K17" s="6" t="s">
        <v>883</v>
      </c>
      <c r="L17" s="6" t="str">
        <f>"7506593903010027"</f>
        <v>7506593903010027</v>
      </c>
      <c r="O17" s="6" t="s">
        <v>4008</v>
      </c>
    </row>
    <row r="18" spans="1:15" x14ac:dyDescent="0.25">
      <c r="A18" s="6" t="s">
        <v>4006</v>
      </c>
      <c r="B18" s="21">
        <v>44750</v>
      </c>
      <c r="C18" s="39">
        <v>7.4</v>
      </c>
      <c r="D18" s="39"/>
      <c r="E18" s="39"/>
      <c r="F18" s="6">
        <v>2128.91</v>
      </c>
      <c r="G18" s="6" t="s">
        <v>1083</v>
      </c>
      <c r="H18" s="6" t="s">
        <v>1084</v>
      </c>
      <c r="I18" s="6" t="s">
        <v>1085</v>
      </c>
      <c r="O18" s="6" t="s">
        <v>4009</v>
      </c>
    </row>
    <row r="19" spans="1:15" x14ac:dyDescent="0.25">
      <c r="A19" s="6" t="s">
        <v>4006</v>
      </c>
      <c r="B19" s="21">
        <v>44751</v>
      </c>
      <c r="C19" s="39">
        <v>-9.48</v>
      </c>
      <c r="D19" s="39"/>
      <c r="E19" s="39"/>
      <c r="F19" s="6">
        <v>2119.4299999999998</v>
      </c>
      <c r="G19" s="6" t="s">
        <v>13</v>
      </c>
      <c r="J19" s="6" t="s">
        <v>2267</v>
      </c>
      <c r="K19" s="6" t="s">
        <v>224</v>
      </c>
      <c r="L19" s="6" t="str">
        <f>"7506593903010027"</f>
        <v>7506593903010027</v>
      </c>
      <c r="O19" s="6" t="s">
        <v>4010</v>
      </c>
    </row>
    <row r="20" spans="1:15" x14ac:dyDescent="0.25">
      <c r="A20" s="6" t="s">
        <v>4006</v>
      </c>
      <c r="B20" s="21">
        <v>44753</v>
      </c>
      <c r="C20" s="39">
        <v>-70.73</v>
      </c>
      <c r="D20" s="39"/>
      <c r="E20" s="39"/>
      <c r="F20" s="6">
        <v>2048.6999999999998</v>
      </c>
      <c r="G20" s="6" t="s">
        <v>13</v>
      </c>
      <c r="J20" s="6" t="s">
        <v>2137</v>
      </c>
      <c r="K20" s="6" t="s">
        <v>57</v>
      </c>
      <c r="L20" s="6" t="str">
        <f>"7506593903010027"</f>
        <v>7506593903010027</v>
      </c>
      <c r="O20" s="6" t="s">
        <v>4011</v>
      </c>
    </row>
    <row r="21" spans="1:15" x14ac:dyDescent="0.25">
      <c r="A21" s="6" t="s">
        <v>4006</v>
      </c>
      <c r="B21" s="21">
        <v>44753</v>
      </c>
      <c r="C21" s="39">
        <v>-8.9499999999999993</v>
      </c>
      <c r="D21" s="39"/>
      <c r="E21" s="39"/>
      <c r="F21" s="6">
        <v>2039.75</v>
      </c>
      <c r="G21" s="6" t="s">
        <v>13</v>
      </c>
      <c r="J21" s="6" t="s">
        <v>2164</v>
      </c>
      <c r="K21" s="6" t="s">
        <v>2165</v>
      </c>
      <c r="L21" s="6" t="str">
        <f>"7506593903010027"</f>
        <v>7506593903010027</v>
      </c>
      <c r="O21" s="6" t="s">
        <v>4012</v>
      </c>
    </row>
    <row r="22" spans="1:15" x14ac:dyDescent="0.25">
      <c r="A22" s="6" t="s">
        <v>4006</v>
      </c>
      <c r="B22" s="21">
        <v>44753</v>
      </c>
      <c r="C22" s="39">
        <v>-27.59</v>
      </c>
      <c r="D22" s="39"/>
      <c r="E22" s="39"/>
      <c r="F22" s="6">
        <v>2012.16</v>
      </c>
      <c r="G22" s="6" t="s">
        <v>13</v>
      </c>
      <c r="J22" s="6" t="s">
        <v>2172</v>
      </c>
      <c r="K22" s="6" t="s">
        <v>227</v>
      </c>
      <c r="L22" s="6" t="str">
        <f>"7506593903010027"</f>
        <v>7506593903010027</v>
      </c>
      <c r="O22" s="6" t="s">
        <v>4013</v>
      </c>
    </row>
    <row r="23" spans="1:15" x14ac:dyDescent="0.25">
      <c r="A23" s="6" t="s">
        <v>4006</v>
      </c>
      <c r="B23" s="21">
        <v>44754</v>
      </c>
      <c r="C23" s="39">
        <v>7.59</v>
      </c>
      <c r="D23" s="39"/>
      <c r="E23" s="39"/>
      <c r="F23" s="6">
        <v>2019.75</v>
      </c>
      <c r="G23" s="6" t="s">
        <v>17</v>
      </c>
      <c r="H23" s="6" t="s">
        <v>775</v>
      </c>
      <c r="I23" s="6" t="s">
        <v>1405</v>
      </c>
      <c r="M23" s="6" t="s">
        <v>4014</v>
      </c>
      <c r="O23" s="6" t="s">
        <v>4015</v>
      </c>
    </row>
    <row r="24" spans="1:15" x14ac:dyDescent="0.25">
      <c r="A24" s="6" t="s">
        <v>4006</v>
      </c>
      <c r="B24" s="21">
        <v>44756</v>
      </c>
      <c r="C24" s="39">
        <v>-60</v>
      </c>
      <c r="D24" s="39"/>
      <c r="E24" s="39"/>
      <c r="F24" s="6">
        <v>1959.75</v>
      </c>
      <c r="G24" s="6" t="s">
        <v>43</v>
      </c>
      <c r="J24" s="6" t="s">
        <v>44</v>
      </c>
      <c r="K24" s="6" t="s">
        <v>45</v>
      </c>
      <c r="L24" s="6" t="str">
        <f>"7506593903010027"</f>
        <v>7506593903010027</v>
      </c>
      <c r="O24" s="6" t="s">
        <v>4016</v>
      </c>
    </row>
    <row r="25" spans="1:15" x14ac:dyDescent="0.25">
      <c r="A25" s="6" t="s">
        <v>4006</v>
      </c>
      <c r="B25" s="21">
        <v>44756</v>
      </c>
      <c r="C25" s="39">
        <v>-0.5</v>
      </c>
      <c r="D25" s="39"/>
      <c r="E25" s="39"/>
      <c r="F25" s="6">
        <v>1959.25</v>
      </c>
      <c r="G25" s="6" t="s">
        <v>47</v>
      </c>
      <c r="O25" s="6" t="s">
        <v>48</v>
      </c>
    </row>
    <row r="26" spans="1:15" x14ac:dyDescent="0.25">
      <c r="A26" s="6" t="s">
        <v>4006</v>
      </c>
      <c r="B26" s="21">
        <v>44756</v>
      </c>
      <c r="C26" s="39">
        <v>-3.5</v>
      </c>
      <c r="D26" s="39"/>
      <c r="E26" s="39"/>
      <c r="F26" s="6">
        <v>1955.75</v>
      </c>
      <c r="G26" s="6" t="s">
        <v>13</v>
      </c>
      <c r="J26" s="6" t="s">
        <v>310</v>
      </c>
      <c r="K26" s="6" t="s">
        <v>2168</v>
      </c>
      <c r="L26" s="6" t="str">
        <f>"7506593903010027"</f>
        <v>7506593903010027</v>
      </c>
      <c r="O26" s="6" t="s">
        <v>4017</v>
      </c>
    </row>
    <row r="27" spans="1:15" x14ac:dyDescent="0.25">
      <c r="A27" s="6" t="s">
        <v>4006</v>
      </c>
      <c r="B27" s="21">
        <v>44756</v>
      </c>
      <c r="C27" s="39">
        <v>-42.95</v>
      </c>
      <c r="D27" s="39"/>
      <c r="E27" s="39"/>
      <c r="F27" s="6">
        <v>1912.8</v>
      </c>
      <c r="G27" s="6" t="s">
        <v>13</v>
      </c>
      <c r="J27" s="6" t="s">
        <v>3982</v>
      </c>
      <c r="K27" s="6" t="s">
        <v>57</v>
      </c>
      <c r="L27" s="6" t="str">
        <f>"7506593903010027"</f>
        <v>7506593903010027</v>
      </c>
      <c r="O27" s="6" t="s">
        <v>4018</v>
      </c>
    </row>
    <row r="28" spans="1:15" x14ac:dyDescent="0.25">
      <c r="A28" s="6" t="s">
        <v>4006</v>
      </c>
      <c r="B28" s="21">
        <v>44756</v>
      </c>
      <c r="C28" s="39">
        <v>-46.52</v>
      </c>
      <c r="D28" s="39"/>
      <c r="E28" s="39"/>
      <c r="F28" s="6">
        <v>1866.28</v>
      </c>
      <c r="G28" s="6" t="s">
        <v>13</v>
      </c>
      <c r="J28" s="6" t="s">
        <v>2172</v>
      </c>
      <c r="K28" s="6" t="s">
        <v>227</v>
      </c>
      <c r="L28" s="6" t="str">
        <f>"7506593903010027"</f>
        <v>7506593903010027</v>
      </c>
      <c r="O28" s="6" t="s">
        <v>4019</v>
      </c>
    </row>
    <row r="29" spans="1:15" x14ac:dyDescent="0.25">
      <c r="A29" s="6" t="s">
        <v>4006</v>
      </c>
      <c r="B29" s="21">
        <v>44757</v>
      </c>
      <c r="C29" s="39">
        <v>-65.27</v>
      </c>
      <c r="D29" s="39"/>
      <c r="E29" s="39"/>
      <c r="F29" s="6">
        <v>1801.01</v>
      </c>
      <c r="G29" s="6" t="s">
        <v>13</v>
      </c>
      <c r="J29" s="6" t="s">
        <v>3165</v>
      </c>
      <c r="K29" s="6" t="s">
        <v>96</v>
      </c>
      <c r="L29" s="6" t="str">
        <f>"7506593903010027"</f>
        <v>7506593903010027</v>
      </c>
      <c r="O29" s="6" t="s">
        <v>4020</v>
      </c>
    </row>
    <row r="30" spans="1:15" x14ac:dyDescent="0.25">
      <c r="A30" s="6" t="s">
        <v>4006</v>
      </c>
      <c r="B30" s="21">
        <v>44757</v>
      </c>
      <c r="C30" s="39">
        <v>67</v>
      </c>
      <c r="D30" s="39"/>
      <c r="E30" s="39"/>
      <c r="F30" s="6">
        <v>1868.01</v>
      </c>
      <c r="G30" s="6" t="s">
        <v>1083</v>
      </c>
      <c r="H30" s="6" t="s">
        <v>1084</v>
      </c>
      <c r="I30" s="6" t="s">
        <v>1085</v>
      </c>
      <c r="M30" s="6" t="s">
        <v>4021</v>
      </c>
      <c r="O30" s="6" t="s">
        <v>4022</v>
      </c>
    </row>
    <row r="31" spans="1:15" x14ac:dyDescent="0.25">
      <c r="A31" s="6" t="s">
        <v>4006</v>
      </c>
      <c r="B31" s="21">
        <v>44757</v>
      </c>
      <c r="C31" s="39">
        <v>-10.99</v>
      </c>
      <c r="D31" s="39"/>
      <c r="E31" s="39"/>
      <c r="F31" s="6">
        <v>1857.02</v>
      </c>
      <c r="G31" s="6" t="s">
        <v>13</v>
      </c>
      <c r="J31" s="6" t="s">
        <v>2172</v>
      </c>
      <c r="K31" s="6" t="s">
        <v>227</v>
      </c>
      <c r="L31" s="6" t="str">
        <f>"7506593903010027"</f>
        <v>7506593903010027</v>
      </c>
      <c r="O31" s="6" t="s">
        <v>4023</v>
      </c>
    </row>
    <row r="32" spans="1:15" x14ac:dyDescent="0.25">
      <c r="A32" s="6" t="s">
        <v>4006</v>
      </c>
      <c r="B32" s="21">
        <v>44760</v>
      </c>
      <c r="C32" s="39">
        <v>-10.96</v>
      </c>
      <c r="D32" s="39"/>
      <c r="E32" s="39"/>
      <c r="F32" s="6">
        <v>1846.06</v>
      </c>
      <c r="G32" s="6" t="s">
        <v>13</v>
      </c>
      <c r="J32" s="6" t="s">
        <v>2267</v>
      </c>
      <c r="K32" s="6" t="s">
        <v>224</v>
      </c>
      <c r="L32" s="6" t="str">
        <f>"7506593903010027"</f>
        <v>7506593903010027</v>
      </c>
      <c r="O32" s="6" t="s">
        <v>4024</v>
      </c>
    </row>
    <row r="33" spans="1:15" x14ac:dyDescent="0.25">
      <c r="A33" s="6" t="s">
        <v>4006</v>
      </c>
      <c r="B33" s="21">
        <v>44760</v>
      </c>
      <c r="C33" s="39">
        <v>-8.6999999999999993</v>
      </c>
      <c r="D33" s="39"/>
      <c r="E33" s="39"/>
      <c r="F33" s="6">
        <v>1837.36</v>
      </c>
      <c r="G33" s="6" t="s">
        <v>107</v>
      </c>
      <c r="H33" s="6" t="s">
        <v>2722</v>
      </c>
      <c r="I33" s="6" t="s">
        <v>3227</v>
      </c>
      <c r="M33" s="6">
        <v>12211419825</v>
      </c>
      <c r="O33" s="6" t="s">
        <v>4025</v>
      </c>
    </row>
    <row r="34" spans="1:15" x14ac:dyDescent="0.25">
      <c r="A34" s="6" t="s">
        <v>4006</v>
      </c>
      <c r="B34" s="21">
        <v>44762</v>
      </c>
      <c r="C34" s="39">
        <v>1142.67</v>
      </c>
      <c r="D34" s="39"/>
      <c r="E34" s="39"/>
      <c r="F34" s="6">
        <v>2980.03</v>
      </c>
      <c r="G34" s="6" t="s">
        <v>17</v>
      </c>
      <c r="H34" s="6" t="s">
        <v>127</v>
      </c>
      <c r="I34" s="6" t="s">
        <v>128</v>
      </c>
      <c r="M34" s="6" t="s">
        <v>4026</v>
      </c>
      <c r="N34" s="6" t="s">
        <v>3973</v>
      </c>
      <c r="O34" s="6" t="s">
        <v>4027</v>
      </c>
    </row>
    <row r="35" spans="1:15" x14ac:dyDescent="0.25">
      <c r="A35" s="6" t="s">
        <v>4006</v>
      </c>
      <c r="B35" s="21">
        <v>44762</v>
      </c>
      <c r="C35" s="39">
        <v>7.89</v>
      </c>
      <c r="D35" s="39"/>
      <c r="E35" s="39"/>
      <c r="F35" s="6">
        <v>2987.92</v>
      </c>
      <c r="G35" s="6" t="s">
        <v>17</v>
      </c>
      <c r="H35" s="6" t="s">
        <v>775</v>
      </c>
      <c r="I35" s="6" t="s">
        <v>1405</v>
      </c>
      <c r="M35" s="6" t="s">
        <v>4028</v>
      </c>
      <c r="O35" s="6" t="s">
        <v>4029</v>
      </c>
    </row>
    <row r="36" spans="1:15" x14ac:dyDescent="0.25">
      <c r="A36" s="6" t="s">
        <v>4006</v>
      </c>
      <c r="B36" s="21">
        <v>44765</v>
      </c>
      <c r="C36" s="39">
        <v>-26.23</v>
      </c>
      <c r="D36" s="39"/>
      <c r="E36" s="39"/>
      <c r="F36" s="6">
        <v>2961.69</v>
      </c>
      <c r="G36" s="6" t="s">
        <v>13</v>
      </c>
      <c r="J36" s="6" t="s">
        <v>2172</v>
      </c>
      <c r="K36" s="6" t="s">
        <v>227</v>
      </c>
      <c r="L36" s="6" t="str">
        <f>"7506593903010027"</f>
        <v>7506593903010027</v>
      </c>
      <c r="O36" s="6" t="s">
        <v>4030</v>
      </c>
    </row>
    <row r="37" spans="1:15" x14ac:dyDescent="0.25">
      <c r="A37" s="6" t="s">
        <v>4006</v>
      </c>
      <c r="B37" s="21">
        <v>44771</v>
      </c>
      <c r="C37" s="39">
        <v>-98.93</v>
      </c>
      <c r="D37" s="39"/>
      <c r="E37" s="39"/>
      <c r="F37" s="6">
        <v>2862.76</v>
      </c>
      <c r="G37" s="6" t="s">
        <v>13</v>
      </c>
      <c r="J37" s="6" t="s">
        <v>2172</v>
      </c>
      <c r="K37" s="6" t="s">
        <v>227</v>
      </c>
      <c r="L37" s="6" t="str">
        <f>"7506593903010027"</f>
        <v>7506593903010027</v>
      </c>
      <c r="O37" s="6" t="s">
        <v>4031</v>
      </c>
    </row>
    <row r="38" spans="1:15" x14ac:dyDescent="0.25">
      <c r="A38" s="6" t="s">
        <v>4006</v>
      </c>
      <c r="B38" s="21">
        <v>44771</v>
      </c>
      <c r="C38" s="39">
        <v>-12</v>
      </c>
      <c r="D38" s="39"/>
      <c r="E38" s="39"/>
      <c r="F38" s="6">
        <v>2850.76</v>
      </c>
      <c r="G38" s="6" t="s">
        <v>13</v>
      </c>
      <c r="J38" s="6" t="s">
        <v>2046</v>
      </c>
      <c r="K38" s="6" t="s">
        <v>96</v>
      </c>
      <c r="L38" s="6" t="str">
        <f>"7506593903010027"</f>
        <v>7506593903010027</v>
      </c>
      <c r="O38" s="6" t="s">
        <v>4032</v>
      </c>
    </row>
    <row r="39" spans="1:15" x14ac:dyDescent="0.25">
      <c r="A39" s="6" t="s">
        <v>4006</v>
      </c>
      <c r="B39" s="21">
        <v>44771</v>
      </c>
      <c r="C39" s="39">
        <v>0.36</v>
      </c>
      <c r="D39" s="39"/>
      <c r="E39" s="39"/>
      <c r="F39" s="6">
        <v>2851.12</v>
      </c>
      <c r="G39" s="6" t="s">
        <v>17</v>
      </c>
      <c r="H39" s="6" t="s">
        <v>775</v>
      </c>
      <c r="I39" s="6" t="s">
        <v>1405</v>
      </c>
      <c r="M39" s="6" t="s">
        <v>4033</v>
      </c>
      <c r="O39" s="6" t="s">
        <v>4034</v>
      </c>
    </row>
    <row r="40" spans="1:15" x14ac:dyDescent="0.25">
      <c r="A40" s="6" t="s">
        <v>4006</v>
      </c>
      <c r="B40" s="21">
        <v>44772</v>
      </c>
      <c r="C40" s="39">
        <v>-17.75</v>
      </c>
      <c r="D40" s="39"/>
      <c r="E40" s="39"/>
      <c r="F40" s="6">
        <v>2833.37</v>
      </c>
      <c r="G40" s="6" t="s">
        <v>13</v>
      </c>
      <c r="J40" s="6" t="s">
        <v>1583</v>
      </c>
      <c r="K40" s="6" t="s">
        <v>937</v>
      </c>
      <c r="L40" s="6" t="str">
        <f>"7506593903010027"</f>
        <v>7506593903010027</v>
      </c>
      <c r="O40" s="6" t="s">
        <v>4035</v>
      </c>
    </row>
    <row r="41" spans="1:15" x14ac:dyDescent="0.25">
      <c r="A41" s="6" t="s">
        <v>4006</v>
      </c>
      <c r="B41" s="21">
        <v>44772</v>
      </c>
      <c r="C41" s="39">
        <v>-100</v>
      </c>
      <c r="D41" s="39"/>
      <c r="E41" s="39"/>
      <c r="F41" s="6">
        <v>2733.37</v>
      </c>
      <c r="G41" s="6" t="s">
        <v>43</v>
      </c>
      <c r="J41" s="6" t="s">
        <v>2966</v>
      </c>
      <c r="K41" s="6" t="s">
        <v>57</v>
      </c>
      <c r="L41" s="6" t="str">
        <f>"7506593903010027"</f>
        <v>7506593903010027</v>
      </c>
      <c r="O41" s="6" t="s">
        <v>4036</v>
      </c>
    </row>
    <row r="42" spans="1:15" x14ac:dyDescent="0.25">
      <c r="A42" s="6" t="s">
        <v>4006</v>
      </c>
      <c r="B42" s="21">
        <v>44772</v>
      </c>
      <c r="C42" s="39">
        <v>-0.5</v>
      </c>
      <c r="D42" s="39"/>
      <c r="E42" s="39"/>
      <c r="F42" s="6">
        <v>2732.87</v>
      </c>
      <c r="G42" s="6" t="s">
        <v>47</v>
      </c>
      <c r="O42" s="6" t="s">
        <v>48</v>
      </c>
    </row>
    <row r="43" spans="1:15" x14ac:dyDescent="0.25">
      <c r="A43" s="6" t="s">
        <v>4006</v>
      </c>
      <c r="B43" s="21">
        <v>44774</v>
      </c>
      <c r="C43" s="39">
        <v>401.31</v>
      </c>
      <c r="D43" s="39"/>
      <c r="E43" s="39"/>
      <c r="F43" s="6">
        <v>3134.18</v>
      </c>
      <c r="G43" s="6" t="s">
        <v>17</v>
      </c>
      <c r="H43" s="6" t="s">
        <v>355</v>
      </c>
      <c r="I43" s="6" t="s">
        <v>356</v>
      </c>
      <c r="M43" s="6" t="s">
        <v>4037</v>
      </c>
      <c r="O43" s="6" t="s">
        <v>4038</v>
      </c>
    </row>
    <row r="44" spans="1:15" x14ac:dyDescent="0.25">
      <c r="A44" s="6" t="s">
        <v>4006</v>
      </c>
      <c r="B44" s="21">
        <v>44776</v>
      </c>
      <c r="C44" s="39">
        <v>-59.33</v>
      </c>
      <c r="D44" s="39"/>
      <c r="E44" s="39"/>
      <c r="F44" s="6">
        <v>3074.85</v>
      </c>
      <c r="G44" s="6" t="s">
        <v>13</v>
      </c>
      <c r="J44" s="6" t="s">
        <v>2172</v>
      </c>
      <c r="K44" s="6" t="s">
        <v>227</v>
      </c>
      <c r="L44" s="6" t="str">
        <f>"7506593903010027"</f>
        <v>7506593903010027</v>
      </c>
      <c r="O44" s="6" t="s">
        <v>4039</v>
      </c>
    </row>
    <row r="45" spans="1:15" x14ac:dyDescent="0.25">
      <c r="A45" s="6" t="s">
        <v>4006</v>
      </c>
      <c r="B45" s="21">
        <v>44776</v>
      </c>
      <c r="C45" s="39">
        <v>-10.38</v>
      </c>
      <c r="D45" s="39"/>
      <c r="E45" s="39"/>
      <c r="F45" s="6">
        <v>3064.47</v>
      </c>
      <c r="G45" s="6" t="s">
        <v>13</v>
      </c>
      <c r="J45" s="6" t="s">
        <v>3982</v>
      </c>
      <c r="K45" s="6" t="s">
        <v>57</v>
      </c>
      <c r="L45" s="6" t="str">
        <f>"7506593903010027"</f>
        <v>7506593903010027</v>
      </c>
      <c r="O45" s="6" t="s">
        <v>4040</v>
      </c>
    </row>
    <row r="46" spans="1:15" x14ac:dyDescent="0.25">
      <c r="A46" s="6" t="s">
        <v>4006</v>
      </c>
      <c r="B46" s="21">
        <v>44777</v>
      </c>
      <c r="C46" s="39">
        <v>-13.24</v>
      </c>
      <c r="D46" s="39"/>
      <c r="E46" s="39"/>
      <c r="F46" s="6">
        <v>3051.23</v>
      </c>
      <c r="G46" s="6" t="s">
        <v>13</v>
      </c>
      <c r="J46" s="6" t="s">
        <v>2208</v>
      </c>
      <c r="K46" s="6" t="s">
        <v>57</v>
      </c>
      <c r="L46" s="6" t="str">
        <f>"7506593903010027"</f>
        <v>7506593903010027</v>
      </c>
      <c r="O46" s="6" t="s">
        <v>4041</v>
      </c>
    </row>
    <row r="47" spans="1:15" x14ac:dyDescent="0.25">
      <c r="A47" s="6" t="s">
        <v>4006</v>
      </c>
      <c r="B47" s="21">
        <v>44777</v>
      </c>
      <c r="C47" s="39">
        <v>-2.3199999999999998</v>
      </c>
      <c r="D47" s="39"/>
      <c r="E47" s="39"/>
      <c r="F47" s="6">
        <v>3048.91</v>
      </c>
      <c r="G47" s="6" t="s">
        <v>13</v>
      </c>
      <c r="J47" s="6" t="s">
        <v>2172</v>
      </c>
      <c r="K47" s="6" t="s">
        <v>227</v>
      </c>
      <c r="L47" s="6" t="str">
        <f>"7506593903010027"</f>
        <v>7506593903010027</v>
      </c>
      <c r="O47" s="6" t="s">
        <v>4042</v>
      </c>
    </row>
    <row r="48" spans="1:15" x14ac:dyDescent="0.25">
      <c r="A48" s="6" t="s">
        <v>4006</v>
      </c>
      <c r="B48" s="21">
        <v>44777</v>
      </c>
      <c r="C48" s="39">
        <v>-20</v>
      </c>
      <c r="D48" s="39"/>
      <c r="E48" s="39"/>
      <c r="F48" s="6">
        <v>3028.91</v>
      </c>
      <c r="G48" s="6" t="s">
        <v>107</v>
      </c>
      <c r="H48" s="6" t="s">
        <v>4043</v>
      </c>
      <c r="I48" s="6" t="s">
        <v>4044</v>
      </c>
      <c r="M48" s="6" t="s">
        <v>2685</v>
      </c>
      <c r="O48" s="6" t="s">
        <v>4045</v>
      </c>
    </row>
    <row r="49" spans="1:15" x14ac:dyDescent="0.25">
      <c r="A49" s="6" t="s">
        <v>4006</v>
      </c>
      <c r="B49" s="21">
        <v>44777</v>
      </c>
      <c r="C49" s="39">
        <v>-20</v>
      </c>
      <c r="D49" s="39"/>
      <c r="E49" s="39"/>
      <c r="F49" s="6">
        <v>3008.91</v>
      </c>
      <c r="G49" s="6" t="s">
        <v>107</v>
      </c>
      <c r="H49" s="6" t="s">
        <v>4046</v>
      </c>
      <c r="I49" s="6" t="s">
        <v>4047</v>
      </c>
      <c r="M49" s="6" t="s">
        <v>2685</v>
      </c>
      <c r="O49" s="6" t="s">
        <v>4048</v>
      </c>
    </row>
    <row r="50" spans="1:15" x14ac:dyDescent="0.25">
      <c r="A50" s="6" t="s">
        <v>4006</v>
      </c>
      <c r="B50" s="21">
        <v>44777</v>
      </c>
      <c r="C50" s="39">
        <v>-80</v>
      </c>
      <c r="D50" s="39"/>
      <c r="E50" s="39"/>
      <c r="F50" s="6">
        <v>2928.91</v>
      </c>
      <c r="G50" s="6" t="s">
        <v>107</v>
      </c>
      <c r="H50" s="6" t="s">
        <v>4049</v>
      </c>
      <c r="I50" s="6" t="s">
        <v>4050</v>
      </c>
      <c r="M50" s="6" t="s">
        <v>4051</v>
      </c>
      <c r="O50" s="6" t="s">
        <v>4052</v>
      </c>
    </row>
    <row r="51" spans="1:15" x14ac:dyDescent="0.25">
      <c r="A51" s="6" t="s">
        <v>4006</v>
      </c>
      <c r="B51" s="21">
        <v>44777</v>
      </c>
      <c r="C51" s="39">
        <v>-22.31</v>
      </c>
      <c r="D51" s="39"/>
      <c r="E51" s="39"/>
      <c r="F51" s="6">
        <v>2906.6</v>
      </c>
      <c r="G51" s="6" t="s">
        <v>107</v>
      </c>
      <c r="H51" s="6" t="s">
        <v>3453</v>
      </c>
      <c r="I51" s="6" t="s">
        <v>3500</v>
      </c>
      <c r="M51" s="6">
        <v>722490736811</v>
      </c>
      <c r="O51" s="6" t="s">
        <v>4053</v>
      </c>
    </row>
    <row r="52" spans="1:15" x14ac:dyDescent="0.25">
      <c r="A52" s="6" t="s">
        <v>4006</v>
      </c>
      <c r="B52" s="21">
        <v>44780</v>
      </c>
      <c r="C52" s="39">
        <v>-4.3</v>
      </c>
      <c r="D52" s="39"/>
      <c r="E52" s="39"/>
      <c r="F52" s="6">
        <v>2902.3</v>
      </c>
      <c r="G52" s="6" t="s">
        <v>22</v>
      </c>
      <c r="J52" s="6" t="s">
        <v>4054</v>
      </c>
      <c r="K52" s="6" t="s">
        <v>4055</v>
      </c>
      <c r="L52" s="6" t="str">
        <f>"7506593903010027"</f>
        <v>7506593903010027</v>
      </c>
      <c r="O52" s="6" t="s">
        <v>4056</v>
      </c>
    </row>
    <row r="53" spans="1:15" x14ac:dyDescent="0.25">
      <c r="A53" s="6" t="s">
        <v>4006</v>
      </c>
      <c r="B53" s="21">
        <v>44779</v>
      </c>
      <c r="C53" s="39">
        <v>-30</v>
      </c>
      <c r="D53" s="39"/>
      <c r="E53" s="39"/>
      <c r="F53" s="6">
        <v>2872.3</v>
      </c>
      <c r="G53" s="6" t="s">
        <v>22</v>
      </c>
      <c r="J53" s="6" t="s">
        <v>4057</v>
      </c>
      <c r="K53" s="6" t="s">
        <v>4058</v>
      </c>
      <c r="L53" s="6" t="str">
        <f>"7506593903010027"</f>
        <v>7506593903010027</v>
      </c>
      <c r="O53" s="6" t="s">
        <v>4059</v>
      </c>
    </row>
    <row r="54" spans="1:15" x14ac:dyDescent="0.25">
      <c r="A54" s="6" t="s">
        <v>4006</v>
      </c>
      <c r="B54" s="21">
        <v>44784</v>
      </c>
      <c r="C54" s="39">
        <v>-270</v>
      </c>
      <c r="D54" s="39"/>
      <c r="E54" s="39"/>
      <c r="F54" s="6">
        <v>2602.3000000000002</v>
      </c>
      <c r="G54" s="6" t="s">
        <v>107</v>
      </c>
      <c r="H54" s="6" t="s">
        <v>464</v>
      </c>
      <c r="I54" s="6" t="s">
        <v>465</v>
      </c>
      <c r="M54" s="6">
        <v>200085981777</v>
      </c>
      <c r="O54" s="6" t="s">
        <v>4060</v>
      </c>
    </row>
    <row r="55" spans="1:15" x14ac:dyDescent="0.25">
      <c r="A55" s="6" t="s">
        <v>4006</v>
      </c>
      <c r="B55" s="21">
        <v>44784</v>
      </c>
      <c r="C55" s="39">
        <v>-10</v>
      </c>
      <c r="D55" s="39"/>
      <c r="E55" s="39"/>
      <c r="F55" s="6">
        <v>2592.3000000000002</v>
      </c>
      <c r="G55" s="6" t="s">
        <v>107</v>
      </c>
      <c r="H55" s="6" t="s">
        <v>2313</v>
      </c>
      <c r="I55" s="6" t="s">
        <v>4061</v>
      </c>
      <c r="M55" s="6" t="s">
        <v>4062</v>
      </c>
      <c r="O55" s="6" t="s">
        <v>4063</v>
      </c>
    </row>
    <row r="56" spans="1:15" x14ac:dyDescent="0.25">
      <c r="A56" s="6" t="s">
        <v>4006</v>
      </c>
      <c r="B56" s="21">
        <v>44785</v>
      </c>
      <c r="C56" s="39">
        <v>-100.44</v>
      </c>
      <c r="D56" s="39"/>
      <c r="E56" s="39"/>
      <c r="F56" s="6">
        <v>2491.86</v>
      </c>
      <c r="G56" s="6" t="s">
        <v>13</v>
      </c>
      <c r="J56" s="6" t="s">
        <v>2267</v>
      </c>
      <c r="K56" s="6" t="s">
        <v>224</v>
      </c>
      <c r="L56" s="6" t="str">
        <f>"7506593903010027"</f>
        <v>7506593903010027</v>
      </c>
      <c r="O56" s="6" t="s">
        <v>4064</v>
      </c>
    </row>
    <row r="57" spans="1:15" x14ac:dyDescent="0.25">
      <c r="A57" s="6" t="s">
        <v>4006</v>
      </c>
      <c r="B57" s="21">
        <v>44785</v>
      </c>
      <c r="C57" s="39">
        <v>-60.43</v>
      </c>
      <c r="D57" s="39"/>
      <c r="E57" s="39"/>
      <c r="F57" s="6">
        <v>2431.4299999999998</v>
      </c>
      <c r="G57" s="6" t="s">
        <v>13</v>
      </c>
      <c r="J57" s="6" t="s">
        <v>2172</v>
      </c>
      <c r="K57" s="6" t="s">
        <v>227</v>
      </c>
      <c r="L57" s="6" t="str">
        <f>"7506593903010027"</f>
        <v>7506593903010027</v>
      </c>
      <c r="O57" s="6" t="s">
        <v>4065</v>
      </c>
    </row>
    <row r="58" spans="1:15" x14ac:dyDescent="0.25">
      <c r="A58" s="6" t="s">
        <v>4006</v>
      </c>
      <c r="B58" s="21">
        <v>44785</v>
      </c>
      <c r="C58" s="39">
        <v>-12.99</v>
      </c>
      <c r="D58" s="39"/>
      <c r="E58" s="39"/>
      <c r="F58" s="6">
        <v>2418.44</v>
      </c>
      <c r="G58" s="6" t="s">
        <v>13</v>
      </c>
      <c r="J58" s="6" t="s">
        <v>3481</v>
      </c>
      <c r="K58" s="6" t="s">
        <v>345</v>
      </c>
      <c r="L58" s="6" t="str">
        <f>"7506593903010027"</f>
        <v>7506593903010027</v>
      </c>
      <c r="O58" s="6" t="s">
        <v>4066</v>
      </c>
    </row>
    <row r="59" spans="1:15" x14ac:dyDescent="0.25">
      <c r="A59" s="6" t="s">
        <v>4006</v>
      </c>
      <c r="B59" s="21">
        <v>44790</v>
      </c>
      <c r="C59" s="39">
        <v>101.61</v>
      </c>
      <c r="D59" s="39"/>
      <c r="E59" s="39"/>
      <c r="F59" s="6">
        <v>2520.0500000000002</v>
      </c>
      <c r="G59" s="6" t="s">
        <v>17</v>
      </c>
      <c r="H59" s="6" t="s">
        <v>775</v>
      </c>
      <c r="I59" s="6" t="s">
        <v>1405</v>
      </c>
      <c r="M59" s="6" t="s">
        <v>4067</v>
      </c>
      <c r="O59" s="6" t="s">
        <v>4068</v>
      </c>
    </row>
    <row r="60" spans="1:15" x14ac:dyDescent="0.25">
      <c r="A60" s="6" t="s">
        <v>4006</v>
      </c>
      <c r="B60" s="21">
        <v>44790</v>
      </c>
      <c r="C60" s="39">
        <v>0.8</v>
      </c>
      <c r="D60" s="39"/>
      <c r="E60" s="39"/>
      <c r="F60" s="6">
        <v>2520.85</v>
      </c>
      <c r="G60" s="6" t="s">
        <v>17</v>
      </c>
      <c r="H60" s="6" t="s">
        <v>775</v>
      </c>
      <c r="I60" s="6" t="s">
        <v>1405</v>
      </c>
      <c r="M60" s="6" t="s">
        <v>4069</v>
      </c>
      <c r="O60" s="6" t="s">
        <v>4070</v>
      </c>
    </row>
    <row r="61" spans="1:15" x14ac:dyDescent="0.25">
      <c r="A61" s="6" t="s">
        <v>4006</v>
      </c>
      <c r="B61" s="21">
        <v>44790</v>
      </c>
      <c r="C61" s="39">
        <v>-21.98</v>
      </c>
      <c r="D61" s="39"/>
      <c r="E61" s="39"/>
      <c r="F61" s="6">
        <v>2498.87</v>
      </c>
      <c r="G61" s="6" t="s">
        <v>13</v>
      </c>
      <c r="J61" s="6" t="s">
        <v>2299</v>
      </c>
      <c r="K61" s="6" t="s">
        <v>2135</v>
      </c>
      <c r="L61" s="6" t="str">
        <f t="shared" ref="L61:L68" si="1">"7506593903010027"</f>
        <v>7506593903010027</v>
      </c>
      <c r="O61" s="6" t="s">
        <v>4071</v>
      </c>
    </row>
    <row r="62" spans="1:15" x14ac:dyDescent="0.25">
      <c r="A62" s="6" t="s">
        <v>4006</v>
      </c>
      <c r="B62" s="21">
        <v>44790</v>
      </c>
      <c r="C62" s="39">
        <v>-15.27</v>
      </c>
      <c r="D62" s="39"/>
      <c r="E62" s="39"/>
      <c r="F62" s="6">
        <v>2483.6</v>
      </c>
      <c r="G62" s="6" t="s">
        <v>13</v>
      </c>
      <c r="J62" s="6" t="s">
        <v>3982</v>
      </c>
      <c r="K62" s="6" t="s">
        <v>57</v>
      </c>
      <c r="L62" s="6" t="str">
        <f t="shared" si="1"/>
        <v>7506593903010027</v>
      </c>
      <c r="O62" s="6" t="s">
        <v>4072</v>
      </c>
    </row>
    <row r="63" spans="1:15" x14ac:dyDescent="0.25">
      <c r="A63" s="6" t="s">
        <v>4006</v>
      </c>
      <c r="B63" s="21">
        <v>44790</v>
      </c>
      <c r="C63" s="39">
        <v>-63.25</v>
      </c>
      <c r="D63" s="39"/>
      <c r="E63" s="39"/>
      <c r="F63" s="6">
        <v>2420.35</v>
      </c>
      <c r="G63" s="6" t="s">
        <v>13</v>
      </c>
      <c r="J63" s="6" t="s">
        <v>4073</v>
      </c>
      <c r="K63" s="6" t="s">
        <v>328</v>
      </c>
      <c r="L63" s="6" t="str">
        <f t="shared" si="1"/>
        <v>7506593903010027</v>
      </c>
      <c r="O63" s="6" t="s">
        <v>4074</v>
      </c>
    </row>
    <row r="64" spans="1:15" x14ac:dyDescent="0.25">
      <c r="A64" s="6" t="s">
        <v>4006</v>
      </c>
      <c r="B64" s="21">
        <v>44791</v>
      </c>
      <c r="C64" s="39">
        <v>-120</v>
      </c>
      <c r="D64" s="39"/>
      <c r="E64" s="39"/>
      <c r="F64" s="6">
        <v>2300.35</v>
      </c>
      <c r="G64" s="6" t="s">
        <v>22</v>
      </c>
      <c r="J64" s="6" t="s">
        <v>4075</v>
      </c>
      <c r="K64" s="6" t="s">
        <v>4076</v>
      </c>
      <c r="L64" s="6" t="str">
        <f t="shared" si="1"/>
        <v>7506593903010027</v>
      </c>
      <c r="O64" s="6" t="s">
        <v>4077</v>
      </c>
    </row>
    <row r="65" spans="1:15" x14ac:dyDescent="0.25">
      <c r="A65" s="6" t="s">
        <v>4006</v>
      </c>
      <c r="B65" s="21">
        <v>44792</v>
      </c>
      <c r="C65" s="39">
        <v>-30.67</v>
      </c>
      <c r="D65" s="39"/>
      <c r="E65" s="39"/>
      <c r="F65" s="6">
        <v>2269.6799999999998</v>
      </c>
      <c r="G65" s="6" t="s">
        <v>13</v>
      </c>
      <c r="J65" s="6" t="s">
        <v>2172</v>
      </c>
      <c r="K65" s="6" t="s">
        <v>227</v>
      </c>
      <c r="L65" s="6" t="str">
        <f t="shared" si="1"/>
        <v>7506593903010027</v>
      </c>
      <c r="O65" s="6" t="s">
        <v>4078</v>
      </c>
    </row>
    <row r="66" spans="1:15" x14ac:dyDescent="0.25">
      <c r="A66" s="6" t="s">
        <v>4006</v>
      </c>
      <c r="B66" s="21">
        <v>44792</v>
      </c>
      <c r="C66" s="39">
        <v>-6</v>
      </c>
      <c r="D66" s="39"/>
      <c r="E66" s="39"/>
      <c r="F66" s="6">
        <v>2263.6799999999998</v>
      </c>
      <c r="G66" s="6" t="s">
        <v>13</v>
      </c>
      <c r="J66" s="6" t="s">
        <v>310</v>
      </c>
      <c r="K66" s="6" t="s">
        <v>2168</v>
      </c>
      <c r="L66" s="6" t="str">
        <f t="shared" si="1"/>
        <v>7506593903010027</v>
      </c>
      <c r="O66" s="6" t="s">
        <v>4079</v>
      </c>
    </row>
    <row r="67" spans="1:15" x14ac:dyDescent="0.25">
      <c r="A67" s="6" t="s">
        <v>4006</v>
      </c>
      <c r="B67" s="21">
        <v>44792</v>
      </c>
      <c r="C67" s="39">
        <v>-7.5</v>
      </c>
      <c r="D67" s="39"/>
      <c r="E67" s="39"/>
      <c r="F67" s="6">
        <v>2256.1799999999998</v>
      </c>
      <c r="G67" s="6" t="s">
        <v>13</v>
      </c>
      <c r="J67" s="6" t="s">
        <v>3481</v>
      </c>
      <c r="K67" s="6" t="s">
        <v>345</v>
      </c>
      <c r="L67" s="6" t="str">
        <f t="shared" si="1"/>
        <v>7506593903010027</v>
      </c>
      <c r="O67" s="6" t="s">
        <v>4080</v>
      </c>
    </row>
    <row r="68" spans="1:15" x14ac:dyDescent="0.25">
      <c r="A68" s="6" t="s">
        <v>4006</v>
      </c>
      <c r="B68" s="21">
        <v>44792</v>
      </c>
      <c r="C68" s="39">
        <v>-27.97</v>
      </c>
      <c r="D68" s="39"/>
      <c r="E68" s="39"/>
      <c r="F68" s="6">
        <v>2228.21</v>
      </c>
      <c r="G68" s="6" t="s">
        <v>13</v>
      </c>
      <c r="J68" s="6" t="s">
        <v>2282</v>
      </c>
      <c r="K68" s="6" t="s">
        <v>2283</v>
      </c>
      <c r="L68" s="6" t="str">
        <f t="shared" si="1"/>
        <v>7506593903010027</v>
      </c>
      <c r="O68" s="6" t="s">
        <v>4081</v>
      </c>
    </row>
    <row r="69" spans="1:15" x14ac:dyDescent="0.25">
      <c r="A69" s="6" t="s">
        <v>4006</v>
      </c>
      <c r="B69" s="21">
        <v>44792</v>
      </c>
      <c r="C69" s="39">
        <v>120</v>
      </c>
      <c r="D69" s="39"/>
      <c r="E69" s="39"/>
      <c r="F69" s="6">
        <v>2348.21</v>
      </c>
      <c r="G69" s="6" t="s">
        <v>1083</v>
      </c>
      <c r="H69" s="6" t="s">
        <v>1084</v>
      </c>
      <c r="I69" s="6" t="s">
        <v>1085</v>
      </c>
      <c r="M69" s="6" t="s">
        <v>4082</v>
      </c>
      <c r="O69" s="6" t="s">
        <v>4083</v>
      </c>
    </row>
    <row r="70" spans="1:15" x14ac:dyDescent="0.25">
      <c r="A70" s="6" t="s">
        <v>4006</v>
      </c>
      <c r="B70" s="21">
        <v>44792</v>
      </c>
      <c r="C70" s="39">
        <v>11.45</v>
      </c>
      <c r="D70" s="39"/>
      <c r="E70" s="39"/>
      <c r="F70" s="6">
        <v>2359.66</v>
      </c>
      <c r="G70" s="6" t="s">
        <v>1083</v>
      </c>
      <c r="H70" s="6" t="s">
        <v>1084</v>
      </c>
      <c r="I70" s="6" t="s">
        <v>1085</v>
      </c>
      <c r="M70" s="6" t="s">
        <v>3392</v>
      </c>
      <c r="O70" s="6" t="s">
        <v>4084</v>
      </c>
    </row>
    <row r="71" spans="1:15" x14ac:dyDescent="0.25">
      <c r="A71" s="6" t="s">
        <v>4085</v>
      </c>
      <c r="B71" s="21">
        <v>44795</v>
      </c>
      <c r="C71" s="39">
        <v>-10.7</v>
      </c>
      <c r="D71" s="39"/>
      <c r="E71" s="39"/>
      <c r="F71" s="6">
        <v>2348.96</v>
      </c>
      <c r="G71" s="6" t="s">
        <v>107</v>
      </c>
      <c r="H71" s="6" t="s">
        <v>2722</v>
      </c>
      <c r="I71" s="6" t="s">
        <v>3227</v>
      </c>
      <c r="M71" s="6">
        <v>12213087114</v>
      </c>
      <c r="O71" s="6" t="s">
        <v>4086</v>
      </c>
    </row>
    <row r="72" spans="1:15" x14ac:dyDescent="0.25">
      <c r="A72" s="6" t="s">
        <v>4085</v>
      </c>
      <c r="B72" s="21">
        <v>44795</v>
      </c>
      <c r="C72" s="39">
        <v>-10.7</v>
      </c>
      <c r="D72" s="39"/>
      <c r="E72" s="39"/>
      <c r="F72" s="6">
        <v>2338.2600000000002</v>
      </c>
      <c r="G72" s="6" t="s">
        <v>107</v>
      </c>
      <c r="H72" s="6" t="s">
        <v>2722</v>
      </c>
      <c r="I72" s="6" t="s">
        <v>3227</v>
      </c>
      <c r="M72" s="6">
        <v>12213604648</v>
      </c>
      <c r="O72" s="6" t="s">
        <v>4087</v>
      </c>
    </row>
    <row r="73" spans="1:15" x14ac:dyDescent="0.25">
      <c r="A73" s="6" t="s">
        <v>4085</v>
      </c>
      <c r="B73" s="21">
        <v>44797</v>
      </c>
      <c r="C73" s="39">
        <v>1157.78</v>
      </c>
      <c r="D73" s="39"/>
      <c r="E73" s="39"/>
      <c r="F73" s="6">
        <v>3496.04</v>
      </c>
      <c r="G73" s="6" t="s">
        <v>17</v>
      </c>
      <c r="H73" s="6" t="s">
        <v>127</v>
      </c>
      <c r="I73" s="6" t="s">
        <v>128</v>
      </c>
      <c r="M73" s="6" t="s">
        <v>4088</v>
      </c>
      <c r="N73" s="6" t="s">
        <v>4089</v>
      </c>
      <c r="O73" s="6" t="s">
        <v>4090</v>
      </c>
    </row>
    <row r="74" spans="1:15" x14ac:dyDescent="0.25">
      <c r="A74" s="6" t="s">
        <v>4085</v>
      </c>
      <c r="B74" s="21">
        <v>44797</v>
      </c>
      <c r="C74" s="39">
        <v>-86.96</v>
      </c>
      <c r="D74" s="39"/>
      <c r="E74" s="39"/>
      <c r="F74" s="6">
        <v>3409.08</v>
      </c>
      <c r="G74" s="6" t="s">
        <v>13</v>
      </c>
      <c r="J74" s="6" t="s">
        <v>2974</v>
      </c>
      <c r="K74" s="6" t="s">
        <v>345</v>
      </c>
      <c r="L74" s="6" t="str">
        <f>"7506593903010027"</f>
        <v>7506593903010027</v>
      </c>
      <c r="O74" s="6" t="s">
        <v>4091</v>
      </c>
    </row>
    <row r="75" spans="1:15" x14ac:dyDescent="0.25">
      <c r="A75" s="6" t="s">
        <v>4085</v>
      </c>
      <c r="B75" s="21">
        <v>44797</v>
      </c>
      <c r="C75" s="39">
        <v>-68.459999999999994</v>
      </c>
      <c r="D75" s="39"/>
      <c r="E75" s="39"/>
      <c r="F75" s="6">
        <v>3340.62</v>
      </c>
      <c r="G75" s="6" t="s">
        <v>13</v>
      </c>
      <c r="J75" s="6" t="s">
        <v>413</v>
      </c>
      <c r="K75" s="6" t="s">
        <v>345</v>
      </c>
      <c r="L75" s="6" t="str">
        <f>"7506593903010027"</f>
        <v>7506593903010027</v>
      </c>
      <c r="O75" s="6" t="s">
        <v>4092</v>
      </c>
    </row>
    <row r="76" spans="1:15" x14ac:dyDescent="0.25">
      <c r="A76" s="6" t="s">
        <v>4085</v>
      </c>
      <c r="B76" s="21">
        <v>44797</v>
      </c>
      <c r="C76" s="39">
        <v>-22.97</v>
      </c>
      <c r="D76" s="39"/>
      <c r="E76" s="39"/>
      <c r="F76" s="6">
        <v>3317.65</v>
      </c>
      <c r="G76" s="6" t="s">
        <v>13</v>
      </c>
      <c r="J76" s="6" t="s">
        <v>3982</v>
      </c>
      <c r="K76" s="6" t="s">
        <v>57</v>
      </c>
      <c r="L76" s="6" t="str">
        <f>"7506593903010027"</f>
        <v>7506593903010027</v>
      </c>
      <c r="O76" s="6" t="s">
        <v>4093</v>
      </c>
    </row>
    <row r="77" spans="1:15" x14ac:dyDescent="0.25">
      <c r="A77" s="6" t="s">
        <v>4085</v>
      </c>
      <c r="B77" s="21">
        <v>44798</v>
      </c>
      <c r="C77" s="39">
        <v>-49.9</v>
      </c>
      <c r="D77" s="39"/>
      <c r="E77" s="39"/>
      <c r="F77" s="6">
        <v>3267.75</v>
      </c>
      <c r="G77" s="6" t="s">
        <v>107</v>
      </c>
      <c r="H77" s="6" t="s">
        <v>1454</v>
      </c>
      <c r="I77" s="6" t="s">
        <v>1455</v>
      </c>
      <c r="M77" s="6">
        <v>205354404718</v>
      </c>
      <c r="O77" s="6" t="s">
        <v>4094</v>
      </c>
    </row>
    <row r="78" spans="1:15" x14ac:dyDescent="0.25">
      <c r="A78" s="6" t="s">
        <v>4085</v>
      </c>
      <c r="B78" s="21">
        <v>44798</v>
      </c>
      <c r="C78" s="39">
        <v>-3.99</v>
      </c>
      <c r="D78" s="39"/>
      <c r="E78" s="39"/>
      <c r="F78" s="6">
        <v>3263.76</v>
      </c>
      <c r="G78" s="6" t="s">
        <v>13</v>
      </c>
      <c r="J78" s="6" t="s">
        <v>3982</v>
      </c>
      <c r="K78" s="6" t="s">
        <v>57</v>
      </c>
      <c r="L78" s="6" t="str">
        <f>"7506593903010027"</f>
        <v>7506593903010027</v>
      </c>
      <c r="O78" s="6" t="s">
        <v>4095</v>
      </c>
    </row>
    <row r="79" spans="1:15" x14ac:dyDescent="0.25">
      <c r="A79" s="6" t="s">
        <v>4085</v>
      </c>
      <c r="B79" s="21">
        <v>44799</v>
      </c>
      <c r="C79" s="39">
        <v>10</v>
      </c>
      <c r="D79" s="39"/>
      <c r="E79" s="39"/>
      <c r="F79" s="6">
        <v>3273.76</v>
      </c>
      <c r="G79" s="6" t="s">
        <v>17</v>
      </c>
      <c r="H79" s="6" t="s">
        <v>1669</v>
      </c>
      <c r="I79" s="6" t="s">
        <v>294</v>
      </c>
      <c r="M79" s="6" t="s">
        <v>4096</v>
      </c>
      <c r="O79" s="6" t="s">
        <v>4097</v>
      </c>
    </row>
    <row r="80" spans="1:15" x14ac:dyDescent="0.25">
      <c r="A80" s="6" t="s">
        <v>4085</v>
      </c>
      <c r="B80" s="21">
        <v>44799</v>
      </c>
      <c r="C80" s="39">
        <v>-3</v>
      </c>
      <c r="D80" s="39"/>
      <c r="E80" s="39"/>
      <c r="F80" s="6">
        <v>3270.76</v>
      </c>
      <c r="G80" s="6" t="s">
        <v>107</v>
      </c>
      <c r="H80" s="6" t="s">
        <v>4098</v>
      </c>
      <c r="I80" s="6" t="s">
        <v>4099</v>
      </c>
      <c r="M80" s="6" t="s">
        <v>4100</v>
      </c>
      <c r="O80" s="6" t="s">
        <v>4101</v>
      </c>
    </row>
    <row r="81" spans="1:15" x14ac:dyDescent="0.25">
      <c r="A81" s="6" t="s">
        <v>4085</v>
      </c>
      <c r="B81" s="21">
        <v>44799</v>
      </c>
      <c r="C81" s="39">
        <v>-11.83</v>
      </c>
      <c r="D81" s="39"/>
      <c r="E81" s="39"/>
      <c r="F81" s="6">
        <v>3258.93</v>
      </c>
      <c r="G81" s="6" t="s">
        <v>13</v>
      </c>
      <c r="J81" s="6" t="s">
        <v>2172</v>
      </c>
      <c r="K81" s="6" t="s">
        <v>227</v>
      </c>
      <c r="L81" s="6" t="str">
        <f>"7506593903010027"</f>
        <v>7506593903010027</v>
      </c>
      <c r="O81" s="6" t="s">
        <v>4102</v>
      </c>
    </row>
    <row r="82" spans="1:15" x14ac:dyDescent="0.25">
      <c r="A82" s="6" t="s">
        <v>4085</v>
      </c>
      <c r="B82" s="21">
        <v>44799</v>
      </c>
      <c r="C82" s="39">
        <v>-1.6</v>
      </c>
      <c r="D82" s="39"/>
      <c r="E82" s="39"/>
      <c r="F82" s="6">
        <v>3257.33</v>
      </c>
      <c r="G82" s="6" t="s">
        <v>22</v>
      </c>
      <c r="J82" s="6" t="s">
        <v>250</v>
      </c>
      <c r="K82" s="6" t="s">
        <v>251</v>
      </c>
      <c r="L82" s="6" t="str">
        <f>"7506593903010027"</f>
        <v>7506593903010027</v>
      </c>
      <c r="O82" s="6" t="s">
        <v>4103</v>
      </c>
    </row>
    <row r="83" spans="1:15" x14ac:dyDescent="0.25">
      <c r="A83" s="6" t="s">
        <v>4085</v>
      </c>
      <c r="B83" s="21">
        <v>44802</v>
      </c>
      <c r="C83" s="39">
        <v>24</v>
      </c>
      <c r="D83" s="39"/>
      <c r="E83" s="39"/>
      <c r="F83" s="6">
        <v>3281.33</v>
      </c>
      <c r="G83" s="6" t="s">
        <v>17</v>
      </c>
      <c r="H83" s="6" t="s">
        <v>163</v>
      </c>
      <c r="I83" s="6" t="s">
        <v>294</v>
      </c>
      <c r="M83" s="6" t="s">
        <v>4104</v>
      </c>
      <c r="N83" s="6" t="s">
        <v>4105</v>
      </c>
      <c r="O83" s="6" t="s">
        <v>4106</v>
      </c>
    </row>
    <row r="84" spans="1:15" x14ac:dyDescent="0.25">
      <c r="A84" s="6" t="s">
        <v>4085</v>
      </c>
      <c r="B84" s="21">
        <v>44802</v>
      </c>
      <c r="C84" s="39">
        <v>24.8</v>
      </c>
      <c r="D84" s="39"/>
      <c r="E84" s="39"/>
      <c r="F84" s="6">
        <v>3306.13</v>
      </c>
      <c r="G84" s="6" t="s">
        <v>17</v>
      </c>
      <c r="H84" s="6" t="s">
        <v>163</v>
      </c>
      <c r="I84" s="6" t="s">
        <v>294</v>
      </c>
      <c r="M84" s="6" t="s">
        <v>4107</v>
      </c>
      <c r="N84" s="6" t="s">
        <v>4105</v>
      </c>
      <c r="O84" s="6" t="s">
        <v>4108</v>
      </c>
    </row>
    <row r="85" spans="1:15" x14ac:dyDescent="0.25">
      <c r="A85" s="6" t="s">
        <v>4085</v>
      </c>
      <c r="B85" s="21">
        <v>44802</v>
      </c>
      <c r="C85" s="39">
        <v>24.8</v>
      </c>
      <c r="D85" s="39"/>
      <c r="E85" s="39"/>
      <c r="F85" s="6">
        <v>3330.93</v>
      </c>
      <c r="G85" s="6" t="s">
        <v>17</v>
      </c>
      <c r="H85" s="6" t="s">
        <v>163</v>
      </c>
      <c r="I85" s="6" t="s">
        <v>294</v>
      </c>
      <c r="M85" s="6" t="s">
        <v>4109</v>
      </c>
      <c r="N85" s="6" t="s">
        <v>4105</v>
      </c>
      <c r="O85" s="6" t="s">
        <v>4110</v>
      </c>
    </row>
    <row r="86" spans="1:15" x14ac:dyDescent="0.25">
      <c r="A86" s="6" t="s">
        <v>4085</v>
      </c>
      <c r="B86" s="21">
        <v>44802</v>
      </c>
      <c r="C86" s="39">
        <v>-11.07</v>
      </c>
      <c r="D86" s="39"/>
      <c r="E86" s="39"/>
      <c r="F86" s="6">
        <v>3319.86</v>
      </c>
      <c r="G86" s="6" t="s">
        <v>13</v>
      </c>
      <c r="J86" s="6" t="s">
        <v>2974</v>
      </c>
      <c r="K86" s="6" t="s">
        <v>345</v>
      </c>
      <c r="L86" s="6" t="str">
        <f t="shared" ref="L86:L92" si="2">"7506593903010027"</f>
        <v>7506593903010027</v>
      </c>
      <c r="O86" s="6" t="s">
        <v>4111</v>
      </c>
    </row>
    <row r="87" spans="1:15" x14ac:dyDescent="0.25">
      <c r="A87" s="6" t="s">
        <v>4085</v>
      </c>
      <c r="B87" s="21">
        <v>44802</v>
      </c>
      <c r="C87" s="39">
        <v>-28.25</v>
      </c>
      <c r="D87" s="39"/>
      <c r="E87" s="39"/>
      <c r="F87" s="6">
        <v>3291.61</v>
      </c>
      <c r="G87" s="6" t="s">
        <v>13</v>
      </c>
      <c r="J87" s="6" t="s">
        <v>413</v>
      </c>
      <c r="K87" s="6" t="s">
        <v>345</v>
      </c>
      <c r="L87" s="6" t="str">
        <f t="shared" si="2"/>
        <v>7506593903010027</v>
      </c>
      <c r="O87" s="6" t="s">
        <v>4112</v>
      </c>
    </row>
    <row r="88" spans="1:15" x14ac:dyDescent="0.25">
      <c r="A88" s="6" t="s">
        <v>4085</v>
      </c>
      <c r="B88" s="21">
        <v>44802</v>
      </c>
      <c r="C88" s="39">
        <v>-9.49</v>
      </c>
      <c r="D88" s="39"/>
      <c r="E88" s="39"/>
      <c r="F88" s="6">
        <v>3282.12</v>
      </c>
      <c r="G88" s="6" t="s">
        <v>13</v>
      </c>
      <c r="J88" s="6" t="s">
        <v>3025</v>
      </c>
      <c r="K88" s="6" t="s">
        <v>679</v>
      </c>
      <c r="L88" s="6" t="str">
        <f t="shared" si="2"/>
        <v>7506593903010027</v>
      </c>
      <c r="O88" s="6" t="s">
        <v>4113</v>
      </c>
    </row>
    <row r="89" spans="1:15" x14ac:dyDescent="0.25">
      <c r="A89" s="6" t="s">
        <v>4085</v>
      </c>
      <c r="B89" s="21">
        <v>44802</v>
      </c>
      <c r="C89" s="39">
        <v>-27.7</v>
      </c>
      <c r="D89" s="39"/>
      <c r="E89" s="39"/>
      <c r="F89" s="6">
        <v>3254.42</v>
      </c>
      <c r="G89" s="6" t="s">
        <v>13</v>
      </c>
      <c r="J89" s="6" t="s">
        <v>344</v>
      </c>
      <c r="K89" s="6" t="s">
        <v>345</v>
      </c>
      <c r="L89" s="6" t="str">
        <f t="shared" si="2"/>
        <v>7506593903010027</v>
      </c>
      <c r="O89" s="6" t="s">
        <v>4114</v>
      </c>
    </row>
    <row r="90" spans="1:15" x14ac:dyDescent="0.25">
      <c r="A90" s="6" t="s">
        <v>4085</v>
      </c>
      <c r="B90" s="21">
        <v>44803</v>
      </c>
      <c r="C90" s="39">
        <v>-12</v>
      </c>
      <c r="D90" s="39"/>
      <c r="E90" s="39"/>
      <c r="F90" s="6">
        <v>3242.42</v>
      </c>
      <c r="G90" s="6" t="s">
        <v>13</v>
      </c>
      <c r="J90" s="6" t="s">
        <v>3899</v>
      </c>
      <c r="K90" s="6" t="s">
        <v>3900</v>
      </c>
      <c r="L90" s="6" t="str">
        <f t="shared" si="2"/>
        <v>7506593903010027</v>
      </c>
      <c r="O90" s="6" t="s">
        <v>4115</v>
      </c>
    </row>
    <row r="91" spans="1:15" x14ac:dyDescent="0.25">
      <c r="A91" s="6" t="s">
        <v>4085</v>
      </c>
      <c r="B91" s="21">
        <v>44804</v>
      </c>
      <c r="C91" s="39">
        <v>-34</v>
      </c>
      <c r="D91" s="39"/>
      <c r="E91" s="39"/>
      <c r="F91" s="6">
        <v>3208.42</v>
      </c>
      <c r="G91" s="6" t="s">
        <v>13</v>
      </c>
      <c r="J91" s="6" t="s">
        <v>2203</v>
      </c>
      <c r="K91" s="6" t="s">
        <v>2204</v>
      </c>
      <c r="L91" s="6" t="str">
        <f t="shared" si="2"/>
        <v>7506593903010027</v>
      </c>
      <c r="O91" s="6" t="s">
        <v>4116</v>
      </c>
    </row>
    <row r="92" spans="1:15" x14ac:dyDescent="0.25">
      <c r="A92" s="6" t="s">
        <v>4085</v>
      </c>
      <c r="B92" s="21">
        <v>44804</v>
      </c>
      <c r="C92" s="39">
        <v>-18.95</v>
      </c>
      <c r="D92" s="39"/>
      <c r="E92" s="39"/>
      <c r="F92" s="6">
        <v>3189.47</v>
      </c>
      <c r="G92" s="6" t="s">
        <v>13</v>
      </c>
      <c r="J92" s="6" t="s">
        <v>4117</v>
      </c>
      <c r="K92" s="6" t="s">
        <v>96</v>
      </c>
      <c r="L92" s="6" t="str">
        <f t="shared" si="2"/>
        <v>7506593903010027</v>
      </c>
      <c r="O92" s="6" t="s">
        <v>4118</v>
      </c>
    </row>
    <row r="95" spans="1:15" x14ac:dyDescent="0.25">
      <c r="C95" s="34">
        <f>SUM(C5:C94)</f>
        <v>1137.0099999999998</v>
      </c>
      <c r="D95" s="34">
        <f>SUM(D5:D94)</f>
        <v>-1214.81</v>
      </c>
      <c r="E95" s="34">
        <f>SUM(E5:E94)</f>
        <v>0</v>
      </c>
    </row>
    <row r="96" spans="1:15" s="39" customFormat="1" x14ac:dyDescent="0.25">
      <c r="A96" s="6"/>
      <c r="B96" s="6"/>
      <c r="C96" s="76">
        <f>SUM(C95:D95)</f>
        <v>-77.800000000000182</v>
      </c>
      <c r="D96" s="77"/>
      <c r="E96" s="35"/>
      <c r="F96" s="6"/>
      <c r="G96" s="6"/>
      <c r="H96" s="6"/>
      <c r="I96" s="6"/>
      <c r="J96" s="6"/>
      <c r="K96" s="6"/>
      <c r="L96" s="6"/>
      <c r="M96" s="6"/>
      <c r="N96" s="6"/>
    </row>
  </sheetData>
  <mergeCells count="1">
    <mergeCell ref="C96:D9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499B-B3ED-4F0C-BACB-74690F324477}">
  <dimension ref="A4:O71"/>
  <sheetViews>
    <sheetView workbookViewId="0">
      <selection activeCell="I27" sqref="I27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42" bestFit="1" customWidth="1"/>
    <col min="5" max="5" width="13.140625" style="42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41" t="s">
        <v>157</v>
      </c>
      <c r="E4" s="41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customFormat="1" x14ac:dyDescent="0.25">
      <c r="A6" t="s">
        <v>1628</v>
      </c>
      <c r="B6" s="1">
        <v>44200</v>
      </c>
      <c r="C6" s="5">
        <v>-5.0999999999999996</v>
      </c>
      <c r="D6" s="5"/>
      <c r="E6" s="5"/>
      <c r="F6" t="s">
        <v>13</v>
      </c>
      <c r="I6" t="s">
        <v>56</v>
      </c>
      <c r="J6" t="s">
        <v>57</v>
      </c>
      <c r="K6" t="str">
        <f t="shared" ref="K6:K14" si="0">"7506593905030312"</f>
        <v>7506593905030312</v>
      </c>
      <c r="N6" t="s">
        <v>1687</v>
      </c>
    </row>
    <row r="7" spans="1:15" customFormat="1" x14ac:dyDescent="0.25">
      <c r="A7" t="s">
        <v>1628</v>
      </c>
      <c r="B7" s="1">
        <v>44200</v>
      </c>
      <c r="C7" s="5">
        <v>-134.94999999999999</v>
      </c>
      <c r="D7" s="5"/>
      <c r="E7" s="5"/>
      <c r="F7" t="s">
        <v>13</v>
      </c>
      <c r="I7" t="s">
        <v>298</v>
      </c>
      <c r="J7" t="s">
        <v>144</v>
      </c>
      <c r="K7" t="str">
        <f t="shared" si="0"/>
        <v>7506593905030312</v>
      </c>
      <c r="N7" t="s">
        <v>1688</v>
      </c>
    </row>
    <row r="8" spans="1:15" customFormat="1" x14ac:dyDescent="0.25">
      <c r="A8" t="s">
        <v>1628</v>
      </c>
      <c r="B8" s="1">
        <v>44200</v>
      </c>
      <c r="C8" s="5">
        <v>-17.25</v>
      </c>
      <c r="D8" s="5"/>
      <c r="E8" s="5"/>
      <c r="F8" t="s">
        <v>13</v>
      </c>
      <c r="I8" t="s">
        <v>1260</v>
      </c>
      <c r="J8" t="s">
        <v>144</v>
      </c>
      <c r="K8" t="str">
        <f t="shared" si="0"/>
        <v>7506593905030312</v>
      </c>
      <c r="N8" t="s">
        <v>1689</v>
      </c>
    </row>
    <row r="9" spans="1:15" customFormat="1" x14ac:dyDescent="0.25">
      <c r="A9" t="s">
        <v>1628</v>
      </c>
      <c r="B9" s="1">
        <v>44200</v>
      </c>
      <c r="C9" s="5">
        <v>-4.7</v>
      </c>
      <c r="D9" s="5"/>
      <c r="E9" s="5"/>
      <c r="F9" t="s">
        <v>13</v>
      </c>
      <c r="I9" t="s">
        <v>733</v>
      </c>
      <c r="J9" t="s">
        <v>734</v>
      </c>
      <c r="K9" t="str">
        <f t="shared" si="0"/>
        <v>7506593905030312</v>
      </c>
      <c r="N9" t="s">
        <v>1690</v>
      </c>
    </row>
    <row r="10" spans="1:15" customFormat="1" x14ac:dyDescent="0.25">
      <c r="A10" t="s">
        <v>1628</v>
      </c>
      <c r="B10" s="1">
        <v>44201</v>
      </c>
      <c r="C10" s="5">
        <v>-79.47</v>
      </c>
      <c r="D10" s="5"/>
      <c r="E10" s="5"/>
      <c r="F10" t="s">
        <v>22</v>
      </c>
      <c r="I10" t="s">
        <v>1368</v>
      </c>
      <c r="J10" t="s">
        <v>661</v>
      </c>
      <c r="K10" t="str">
        <f t="shared" si="0"/>
        <v>7506593905030312</v>
      </c>
      <c r="N10" t="s">
        <v>1691</v>
      </c>
    </row>
    <row r="11" spans="1:15" customFormat="1" x14ac:dyDescent="0.25">
      <c r="A11" t="s">
        <v>1628</v>
      </c>
      <c r="B11" s="1">
        <v>44201</v>
      </c>
      <c r="C11" s="5">
        <v>-1</v>
      </c>
      <c r="D11" s="5"/>
      <c r="E11" s="5"/>
      <c r="F11" t="s">
        <v>13</v>
      </c>
      <c r="I11" t="s">
        <v>260</v>
      </c>
      <c r="J11" t="s">
        <v>57</v>
      </c>
      <c r="K11" t="str">
        <f t="shared" si="0"/>
        <v>7506593905030312</v>
      </c>
      <c r="N11" t="s">
        <v>1692</v>
      </c>
    </row>
    <row r="12" spans="1:15" customFormat="1" x14ac:dyDescent="0.25">
      <c r="A12" t="s">
        <v>1628</v>
      </c>
      <c r="B12" s="1">
        <v>44202</v>
      </c>
      <c r="C12" s="5">
        <v>-29.4</v>
      </c>
      <c r="D12" s="5"/>
      <c r="E12" s="5"/>
      <c r="F12" t="s">
        <v>22</v>
      </c>
      <c r="I12" t="s">
        <v>377</v>
      </c>
      <c r="J12" t="s">
        <v>214</v>
      </c>
      <c r="K12" t="str">
        <f t="shared" si="0"/>
        <v>7506593905030312</v>
      </c>
      <c r="N12" t="s">
        <v>1693</v>
      </c>
    </row>
    <row r="13" spans="1:15" customFormat="1" x14ac:dyDescent="0.25">
      <c r="A13" t="s">
        <v>1628</v>
      </c>
      <c r="B13" s="1">
        <v>44202</v>
      </c>
      <c r="C13" s="43" t="s">
        <v>1778</v>
      </c>
      <c r="D13" s="5">
        <v>-21.95</v>
      </c>
      <c r="E13" s="5"/>
      <c r="F13" t="s">
        <v>13</v>
      </c>
      <c r="I13" t="s">
        <v>643</v>
      </c>
      <c r="J13" t="s">
        <v>87</v>
      </c>
      <c r="K13" t="str">
        <f t="shared" si="0"/>
        <v>7506593905030312</v>
      </c>
      <c r="N13" t="s">
        <v>1694</v>
      </c>
    </row>
    <row r="14" spans="1:15" customFormat="1" x14ac:dyDescent="0.25">
      <c r="A14" t="s">
        <v>1628</v>
      </c>
      <c r="B14" s="1">
        <v>44202</v>
      </c>
      <c r="C14" s="5">
        <v>-44.91</v>
      </c>
      <c r="D14" s="5"/>
      <c r="E14" s="5"/>
      <c r="F14" t="s">
        <v>13</v>
      </c>
      <c r="I14" t="s">
        <v>86</v>
      </c>
      <c r="J14" t="s">
        <v>87</v>
      </c>
      <c r="K14" t="str">
        <f t="shared" si="0"/>
        <v>7506593905030312</v>
      </c>
      <c r="N14" t="s">
        <v>1695</v>
      </c>
    </row>
    <row r="15" spans="1:15" customFormat="1" x14ac:dyDescent="0.25">
      <c r="A15" t="s">
        <v>1628</v>
      </c>
      <c r="B15" s="1">
        <v>44203</v>
      </c>
      <c r="C15" s="5">
        <v>-3</v>
      </c>
      <c r="D15" s="5"/>
      <c r="E15" s="5"/>
      <c r="F15" t="s">
        <v>63</v>
      </c>
      <c r="N15" t="s">
        <v>64</v>
      </c>
    </row>
    <row r="16" spans="1:15" customFormat="1" x14ac:dyDescent="0.25">
      <c r="A16" t="s">
        <v>1628</v>
      </c>
      <c r="B16" s="1">
        <v>44204</v>
      </c>
      <c r="C16" s="5">
        <v>-4.5</v>
      </c>
      <c r="D16" s="5"/>
      <c r="E16" s="5"/>
      <c r="F16" t="s">
        <v>13</v>
      </c>
      <c r="I16" t="s">
        <v>886</v>
      </c>
      <c r="J16" t="s">
        <v>15</v>
      </c>
      <c r="K16" t="str">
        <f t="shared" ref="K16:K29" si="1">"7506593905030312"</f>
        <v>7506593905030312</v>
      </c>
      <c r="N16" t="s">
        <v>1696</v>
      </c>
    </row>
    <row r="17" spans="1:14" customFormat="1" x14ac:dyDescent="0.25">
      <c r="A17" t="s">
        <v>1628</v>
      </c>
      <c r="B17" s="1">
        <v>44204</v>
      </c>
      <c r="C17" s="5">
        <v>-5.7</v>
      </c>
      <c r="D17" s="5"/>
      <c r="E17" s="5"/>
      <c r="F17" t="s">
        <v>13</v>
      </c>
      <c r="I17" t="s">
        <v>832</v>
      </c>
      <c r="J17" t="s">
        <v>15</v>
      </c>
      <c r="K17" t="str">
        <f t="shared" si="1"/>
        <v>7506593905030312</v>
      </c>
      <c r="N17" t="s">
        <v>1697</v>
      </c>
    </row>
    <row r="18" spans="1:14" customFormat="1" x14ac:dyDescent="0.25">
      <c r="A18" t="s">
        <v>1628</v>
      </c>
      <c r="B18" s="1">
        <v>44204</v>
      </c>
      <c r="C18" s="5">
        <v>-2.2000000000000002</v>
      </c>
      <c r="D18" s="5"/>
      <c r="E18" s="5"/>
      <c r="F18" t="s">
        <v>13</v>
      </c>
      <c r="I18" t="s">
        <v>834</v>
      </c>
      <c r="J18" t="s">
        <v>15</v>
      </c>
      <c r="K18" t="str">
        <f t="shared" si="1"/>
        <v>7506593905030312</v>
      </c>
      <c r="N18" t="s">
        <v>1698</v>
      </c>
    </row>
    <row r="19" spans="1:14" customFormat="1" x14ac:dyDescent="0.25">
      <c r="A19" t="s">
        <v>1628</v>
      </c>
      <c r="B19" s="1">
        <v>44204</v>
      </c>
      <c r="C19" s="5">
        <v>-38.07</v>
      </c>
      <c r="D19" s="5"/>
      <c r="E19" s="5"/>
      <c r="F19" t="s">
        <v>13</v>
      </c>
      <c r="I19" t="s">
        <v>1699</v>
      </c>
      <c r="J19" t="s">
        <v>144</v>
      </c>
      <c r="K19" t="str">
        <f t="shared" si="1"/>
        <v>7506593905030312</v>
      </c>
      <c r="N19" t="s">
        <v>1700</v>
      </c>
    </row>
    <row r="20" spans="1:14" customFormat="1" x14ac:dyDescent="0.25">
      <c r="A20" t="s">
        <v>1628</v>
      </c>
      <c r="B20" s="1">
        <v>44204</v>
      </c>
      <c r="C20" s="5">
        <v>-2.5</v>
      </c>
      <c r="D20" s="5"/>
      <c r="E20" s="5"/>
      <c r="F20" t="s">
        <v>13</v>
      </c>
      <c r="I20" t="s">
        <v>733</v>
      </c>
      <c r="J20" t="s">
        <v>734</v>
      </c>
      <c r="K20" t="str">
        <f t="shared" si="1"/>
        <v>7506593905030312</v>
      </c>
      <c r="N20" t="s">
        <v>1701</v>
      </c>
    </row>
    <row r="21" spans="1:14" customFormat="1" x14ac:dyDescent="0.25">
      <c r="A21" t="s">
        <v>1628</v>
      </c>
      <c r="B21" s="1">
        <v>44204</v>
      </c>
      <c r="C21" s="5">
        <v>-79.989999999999995</v>
      </c>
      <c r="D21" s="5"/>
      <c r="E21" s="5"/>
      <c r="F21" t="s">
        <v>13</v>
      </c>
      <c r="I21" t="s">
        <v>359</v>
      </c>
      <c r="J21" t="s">
        <v>360</v>
      </c>
      <c r="K21" t="str">
        <f t="shared" si="1"/>
        <v>7506593905030312</v>
      </c>
      <c r="N21" t="s">
        <v>1702</v>
      </c>
    </row>
    <row r="22" spans="1:14" customFormat="1" x14ac:dyDescent="0.25">
      <c r="A22" t="s">
        <v>1628</v>
      </c>
      <c r="B22" s="1">
        <v>44204</v>
      </c>
      <c r="C22" s="5">
        <v>-210</v>
      </c>
      <c r="D22" s="5"/>
      <c r="E22" s="5"/>
      <c r="F22" t="s">
        <v>13</v>
      </c>
      <c r="I22" t="s">
        <v>1703</v>
      </c>
      <c r="J22" t="s">
        <v>280</v>
      </c>
      <c r="K22" t="str">
        <f t="shared" si="1"/>
        <v>7506593905030312</v>
      </c>
      <c r="N22" t="s">
        <v>1704</v>
      </c>
    </row>
    <row r="23" spans="1:14" customFormat="1" x14ac:dyDescent="0.25">
      <c r="A23" t="s">
        <v>1628</v>
      </c>
      <c r="B23" s="1">
        <v>44204</v>
      </c>
      <c r="C23" s="5">
        <v>-70.98</v>
      </c>
      <c r="D23" s="5"/>
      <c r="E23" s="5"/>
      <c r="F23" t="s">
        <v>13</v>
      </c>
      <c r="I23" t="s">
        <v>1705</v>
      </c>
      <c r="J23" t="s">
        <v>1706</v>
      </c>
      <c r="K23" t="str">
        <f t="shared" si="1"/>
        <v>7506593905030312</v>
      </c>
      <c r="N23" t="s">
        <v>1707</v>
      </c>
    </row>
    <row r="24" spans="1:14" customFormat="1" x14ac:dyDescent="0.25">
      <c r="A24" t="s">
        <v>1628</v>
      </c>
      <c r="B24" s="1">
        <v>44207</v>
      </c>
      <c r="C24" s="5">
        <v>-6.7</v>
      </c>
      <c r="D24" s="5"/>
      <c r="E24" s="5"/>
      <c r="F24" t="s">
        <v>13</v>
      </c>
      <c r="I24" t="s">
        <v>56</v>
      </c>
      <c r="J24" t="s">
        <v>57</v>
      </c>
      <c r="K24" t="str">
        <f t="shared" si="1"/>
        <v>7506593905030312</v>
      </c>
      <c r="N24" t="s">
        <v>1708</v>
      </c>
    </row>
    <row r="25" spans="1:14" customFormat="1" x14ac:dyDescent="0.25">
      <c r="A25" t="s">
        <v>1628</v>
      </c>
      <c r="B25" s="1">
        <v>44207</v>
      </c>
      <c r="C25" s="5">
        <v>-1.2</v>
      </c>
      <c r="D25" s="5"/>
      <c r="E25" s="5"/>
      <c r="F25" t="s">
        <v>13</v>
      </c>
      <c r="I25" t="s">
        <v>56</v>
      </c>
      <c r="J25" t="s">
        <v>57</v>
      </c>
      <c r="K25" t="str">
        <f t="shared" si="1"/>
        <v>7506593905030312</v>
      </c>
      <c r="N25" t="s">
        <v>1709</v>
      </c>
    </row>
    <row r="26" spans="1:14" customFormat="1" x14ac:dyDescent="0.25">
      <c r="A26" t="s">
        <v>1628</v>
      </c>
      <c r="B26" s="1">
        <v>44208</v>
      </c>
      <c r="C26" s="5">
        <v>-6.6</v>
      </c>
      <c r="D26" s="5"/>
      <c r="E26" s="5"/>
      <c r="F26" t="s">
        <v>22</v>
      </c>
      <c r="I26" t="s">
        <v>1710</v>
      </c>
      <c r="J26" t="s">
        <v>1711</v>
      </c>
      <c r="K26" t="str">
        <f t="shared" si="1"/>
        <v>7506593905030312</v>
      </c>
      <c r="N26" t="s">
        <v>1712</v>
      </c>
    </row>
    <row r="27" spans="1:14" customFormat="1" x14ac:dyDescent="0.25">
      <c r="A27" t="s">
        <v>1628</v>
      </c>
      <c r="B27" s="1">
        <v>44209</v>
      </c>
      <c r="C27" s="5">
        <v>-2</v>
      </c>
      <c r="D27" s="5"/>
      <c r="E27" s="5"/>
      <c r="F27" t="s">
        <v>13</v>
      </c>
      <c r="I27" t="s">
        <v>999</v>
      </c>
      <c r="J27" t="s">
        <v>45</v>
      </c>
      <c r="K27" t="str">
        <f t="shared" si="1"/>
        <v>7506593905030312</v>
      </c>
      <c r="N27" t="s">
        <v>1713</v>
      </c>
    </row>
    <row r="28" spans="1:14" customFormat="1" x14ac:dyDescent="0.25">
      <c r="A28" t="s">
        <v>1628</v>
      </c>
      <c r="B28" s="1">
        <v>44209</v>
      </c>
      <c r="C28" s="5">
        <v>-14.95</v>
      </c>
      <c r="D28" s="5"/>
      <c r="E28" s="5"/>
      <c r="F28" t="s">
        <v>13</v>
      </c>
      <c r="I28" t="s">
        <v>542</v>
      </c>
      <c r="J28" t="s">
        <v>57</v>
      </c>
      <c r="K28" t="str">
        <f t="shared" si="1"/>
        <v>7506593905030312</v>
      </c>
      <c r="N28" t="s">
        <v>1714</v>
      </c>
    </row>
    <row r="29" spans="1:14" customFormat="1" x14ac:dyDescent="0.25">
      <c r="A29" t="s">
        <v>1628</v>
      </c>
      <c r="B29" s="1">
        <v>44210</v>
      </c>
      <c r="C29" s="5">
        <v>-3.5</v>
      </c>
      <c r="D29" s="5"/>
      <c r="E29" s="5"/>
      <c r="F29" t="s">
        <v>22</v>
      </c>
      <c r="I29" t="s">
        <v>882</v>
      </c>
      <c r="J29" t="s">
        <v>883</v>
      </c>
      <c r="K29" t="str">
        <f t="shared" si="1"/>
        <v>7506593905030312</v>
      </c>
      <c r="N29" t="s">
        <v>1715</v>
      </c>
    </row>
    <row r="30" spans="1:14" customFormat="1" x14ac:dyDescent="0.25">
      <c r="A30" t="s">
        <v>1628</v>
      </c>
      <c r="B30" s="1">
        <v>44211</v>
      </c>
      <c r="C30" s="42"/>
      <c r="D30" s="43" t="s">
        <v>1759</v>
      </c>
      <c r="E30" s="5">
        <v>-4677.3100000000004</v>
      </c>
      <c r="F30" t="s">
        <v>235</v>
      </c>
      <c r="G30" t="s">
        <v>1275</v>
      </c>
      <c r="H30" t="s">
        <v>1276</v>
      </c>
      <c r="L30">
        <v>70790654257</v>
      </c>
      <c r="N30" t="s">
        <v>1716</v>
      </c>
    </row>
    <row r="31" spans="1:14" customFormat="1" x14ac:dyDescent="0.25">
      <c r="A31" t="s">
        <v>1628</v>
      </c>
      <c r="B31" s="1">
        <v>44211</v>
      </c>
      <c r="C31" s="5">
        <v>-7.14</v>
      </c>
      <c r="D31" s="5"/>
      <c r="E31" s="5"/>
      <c r="F31" t="s">
        <v>13</v>
      </c>
      <c r="I31" t="s">
        <v>1342</v>
      </c>
      <c r="J31" t="s">
        <v>345</v>
      </c>
      <c r="K31" t="str">
        <f>"7506593905030312"</f>
        <v>7506593905030312</v>
      </c>
      <c r="N31" t="s">
        <v>1717</v>
      </c>
    </row>
    <row r="32" spans="1:14" customFormat="1" x14ac:dyDescent="0.25">
      <c r="A32" t="s">
        <v>1628</v>
      </c>
      <c r="B32" s="1">
        <v>44211</v>
      </c>
      <c r="C32" s="5">
        <v>-2.8</v>
      </c>
      <c r="D32" s="5"/>
      <c r="E32" s="5"/>
      <c r="F32" t="s">
        <v>13</v>
      </c>
      <c r="I32" t="s">
        <v>999</v>
      </c>
      <c r="J32" t="s">
        <v>45</v>
      </c>
      <c r="K32" t="str">
        <f>"7506593905030312"</f>
        <v>7506593905030312</v>
      </c>
      <c r="N32" t="s">
        <v>1718</v>
      </c>
    </row>
    <row r="33" spans="1:14" customFormat="1" x14ac:dyDescent="0.25">
      <c r="A33" t="s">
        <v>1628</v>
      </c>
      <c r="B33" s="1">
        <v>44211</v>
      </c>
      <c r="C33" s="5">
        <v>-220</v>
      </c>
      <c r="D33" s="5"/>
      <c r="E33" s="5"/>
      <c r="F33" t="s">
        <v>43</v>
      </c>
      <c r="I33" t="s">
        <v>44</v>
      </c>
      <c r="J33" t="s">
        <v>45</v>
      </c>
      <c r="K33" t="str">
        <f>"7506593905030312"</f>
        <v>7506593905030312</v>
      </c>
      <c r="N33" t="s">
        <v>1719</v>
      </c>
    </row>
    <row r="34" spans="1:14" customFormat="1" x14ac:dyDescent="0.25">
      <c r="A34" t="s">
        <v>1628</v>
      </c>
      <c r="B34" s="1">
        <v>44211</v>
      </c>
      <c r="C34" s="5">
        <v>-0.5</v>
      </c>
      <c r="D34" s="5"/>
      <c r="E34" s="5"/>
      <c r="F34" t="s">
        <v>47</v>
      </c>
      <c r="N34" t="s">
        <v>48</v>
      </c>
    </row>
    <row r="35" spans="1:14" customFormat="1" x14ac:dyDescent="0.25">
      <c r="A35" t="s">
        <v>1628</v>
      </c>
      <c r="B35" s="1">
        <v>44214</v>
      </c>
      <c r="C35" s="5">
        <v>-2.7</v>
      </c>
      <c r="D35" s="5"/>
      <c r="E35" s="5"/>
      <c r="F35" t="s">
        <v>13</v>
      </c>
      <c r="I35" t="s">
        <v>56</v>
      </c>
      <c r="J35" t="s">
        <v>57</v>
      </c>
      <c r="K35" t="str">
        <f>"7506593905030312"</f>
        <v>7506593905030312</v>
      </c>
      <c r="N35" t="s">
        <v>1720</v>
      </c>
    </row>
    <row r="36" spans="1:14" customFormat="1" x14ac:dyDescent="0.25">
      <c r="A36" t="s">
        <v>1628</v>
      </c>
      <c r="B36" s="1">
        <v>44214</v>
      </c>
      <c r="C36" s="5">
        <v>-18.899999999999999</v>
      </c>
      <c r="D36" s="5"/>
      <c r="E36" s="5"/>
      <c r="F36" t="s">
        <v>13</v>
      </c>
      <c r="I36" t="s">
        <v>1387</v>
      </c>
      <c r="J36" t="s">
        <v>1388</v>
      </c>
      <c r="K36" t="str">
        <f>"7506593905030312"</f>
        <v>7506593905030312</v>
      </c>
      <c r="N36" t="s">
        <v>1721</v>
      </c>
    </row>
    <row r="37" spans="1:14" customFormat="1" x14ac:dyDescent="0.25">
      <c r="A37" t="s">
        <v>1628</v>
      </c>
      <c r="B37" s="1">
        <v>44214</v>
      </c>
      <c r="C37" s="48" t="s">
        <v>1779</v>
      </c>
      <c r="D37" s="5">
        <v>-33.96</v>
      </c>
      <c r="E37" s="5"/>
      <c r="F37" t="s">
        <v>22</v>
      </c>
      <c r="I37" t="s">
        <v>1722</v>
      </c>
      <c r="J37" t="s">
        <v>87</v>
      </c>
      <c r="K37" t="str">
        <f>"7506593905030312"</f>
        <v>7506593905030312</v>
      </c>
      <c r="N37" t="s">
        <v>1723</v>
      </c>
    </row>
    <row r="38" spans="1:14" customFormat="1" x14ac:dyDescent="0.25">
      <c r="A38" t="s">
        <v>1628</v>
      </c>
      <c r="B38" s="1">
        <v>44214</v>
      </c>
      <c r="C38" s="42"/>
      <c r="D38" s="44" t="s">
        <v>1758</v>
      </c>
      <c r="E38" s="5">
        <v>-1144.26</v>
      </c>
      <c r="F38" t="s">
        <v>29</v>
      </c>
      <c r="G38" t="s">
        <v>49</v>
      </c>
      <c r="H38" t="s">
        <v>50</v>
      </c>
      <c r="L38" t="s">
        <v>51</v>
      </c>
      <c r="N38" t="s">
        <v>1724</v>
      </c>
    </row>
    <row r="39" spans="1:14" customFormat="1" x14ac:dyDescent="0.25">
      <c r="A39" t="s">
        <v>1650</v>
      </c>
      <c r="B39" s="1">
        <v>44215</v>
      </c>
      <c r="C39" s="5">
        <v>-140</v>
      </c>
      <c r="D39" s="5"/>
      <c r="E39" s="5"/>
      <c r="F39" t="s">
        <v>98</v>
      </c>
      <c r="G39" t="s">
        <v>99</v>
      </c>
      <c r="H39" t="s">
        <v>100</v>
      </c>
      <c r="L39" t="s">
        <v>1725</v>
      </c>
      <c r="N39" t="s">
        <v>1063</v>
      </c>
    </row>
    <row r="40" spans="1:14" customFormat="1" x14ac:dyDescent="0.25">
      <c r="A40" t="s">
        <v>1650</v>
      </c>
      <c r="B40" s="1">
        <v>44215</v>
      </c>
      <c r="C40" s="5">
        <v>-4.9000000000000004</v>
      </c>
      <c r="D40" s="5"/>
      <c r="E40" s="5"/>
      <c r="F40" t="s">
        <v>13</v>
      </c>
      <c r="I40" t="s">
        <v>999</v>
      </c>
      <c r="J40" t="s">
        <v>45</v>
      </c>
      <c r="K40" t="str">
        <f>"7506593905030312"</f>
        <v>7506593905030312</v>
      </c>
      <c r="N40" t="s">
        <v>1726</v>
      </c>
    </row>
    <row r="41" spans="1:14" customFormat="1" x14ac:dyDescent="0.25">
      <c r="A41" t="s">
        <v>1650</v>
      </c>
      <c r="B41" s="1">
        <v>44215</v>
      </c>
      <c r="C41" s="5">
        <v>-4.99</v>
      </c>
      <c r="D41" s="5"/>
      <c r="E41" s="5"/>
      <c r="F41" t="s">
        <v>13</v>
      </c>
      <c r="I41" t="s">
        <v>768</v>
      </c>
      <c r="J41" t="s">
        <v>57</v>
      </c>
      <c r="K41" t="str">
        <f>"7506593905030312"</f>
        <v>7506593905030312</v>
      </c>
      <c r="N41" t="s">
        <v>1727</v>
      </c>
    </row>
    <row r="42" spans="1:14" customFormat="1" x14ac:dyDescent="0.25">
      <c r="A42" t="s">
        <v>1650</v>
      </c>
      <c r="B42" s="1">
        <v>44216</v>
      </c>
      <c r="C42" s="5">
        <v>-2</v>
      </c>
      <c r="D42" s="5"/>
      <c r="E42" s="5"/>
      <c r="F42" t="s">
        <v>22</v>
      </c>
      <c r="I42" t="s">
        <v>882</v>
      </c>
      <c r="J42" t="s">
        <v>883</v>
      </c>
      <c r="K42" t="str">
        <f>"7506593905030312"</f>
        <v>7506593905030312</v>
      </c>
      <c r="N42" t="s">
        <v>1728</v>
      </c>
    </row>
    <row r="43" spans="1:14" customFormat="1" x14ac:dyDescent="0.25">
      <c r="A43" t="s">
        <v>1650</v>
      </c>
      <c r="B43" s="1">
        <v>44216</v>
      </c>
      <c r="C43" s="43" t="s">
        <v>1763</v>
      </c>
      <c r="D43" s="5">
        <v>-209</v>
      </c>
      <c r="E43" s="5"/>
      <c r="F43" t="s">
        <v>13</v>
      </c>
      <c r="I43" t="s">
        <v>643</v>
      </c>
      <c r="J43" t="s">
        <v>87</v>
      </c>
      <c r="K43" t="str">
        <f>"7506593905030312"</f>
        <v>7506593905030312</v>
      </c>
      <c r="N43" t="s">
        <v>1729</v>
      </c>
    </row>
    <row r="44" spans="1:14" customFormat="1" x14ac:dyDescent="0.25">
      <c r="A44" t="s">
        <v>1650</v>
      </c>
      <c r="B44" s="1">
        <v>44216</v>
      </c>
      <c r="C44" s="5">
        <v>-7.1</v>
      </c>
      <c r="D44" s="5"/>
      <c r="E44" s="5"/>
      <c r="F44" t="s">
        <v>13</v>
      </c>
      <c r="I44" t="s">
        <v>1506</v>
      </c>
      <c r="J44" t="s">
        <v>311</v>
      </c>
      <c r="K44" t="str">
        <f>"7506593905030312"</f>
        <v>7506593905030312</v>
      </c>
      <c r="N44" t="s">
        <v>1730</v>
      </c>
    </row>
    <row r="45" spans="1:14" customFormat="1" x14ac:dyDescent="0.25">
      <c r="A45" t="s">
        <v>1650</v>
      </c>
      <c r="B45" s="1">
        <v>44217</v>
      </c>
      <c r="C45" s="5">
        <v>-31.45</v>
      </c>
      <c r="D45" s="5"/>
      <c r="E45" s="5"/>
      <c r="F45" t="s">
        <v>29</v>
      </c>
      <c r="G45" t="s">
        <v>104</v>
      </c>
      <c r="H45" t="s">
        <v>105</v>
      </c>
      <c r="L45">
        <v>466014571532</v>
      </c>
      <c r="N45" t="s">
        <v>1731</v>
      </c>
    </row>
    <row r="46" spans="1:14" customFormat="1" x14ac:dyDescent="0.25">
      <c r="A46" t="s">
        <v>1650</v>
      </c>
      <c r="B46" s="1">
        <v>44217</v>
      </c>
      <c r="C46" s="5">
        <v>-37.5</v>
      </c>
      <c r="D46" s="5"/>
      <c r="E46" s="5"/>
      <c r="F46" t="s">
        <v>29</v>
      </c>
      <c r="G46" t="s">
        <v>136</v>
      </c>
      <c r="H46" t="s">
        <v>137</v>
      </c>
      <c r="L46">
        <v>941019010512</v>
      </c>
      <c r="N46" t="s">
        <v>1732</v>
      </c>
    </row>
    <row r="47" spans="1:14" customFormat="1" x14ac:dyDescent="0.25">
      <c r="A47" t="s">
        <v>1650</v>
      </c>
      <c r="B47" s="1">
        <v>44218</v>
      </c>
      <c r="C47" s="5">
        <v>1407.76</v>
      </c>
      <c r="D47" s="5"/>
      <c r="E47" s="5"/>
      <c r="F47" t="s">
        <v>17</v>
      </c>
      <c r="G47" t="s">
        <v>127</v>
      </c>
      <c r="H47" t="s">
        <v>128</v>
      </c>
      <c r="L47" t="s">
        <v>1733</v>
      </c>
      <c r="M47" t="s">
        <v>1734</v>
      </c>
      <c r="N47" t="s">
        <v>1735</v>
      </c>
    </row>
    <row r="48" spans="1:14" customFormat="1" x14ac:dyDescent="0.25">
      <c r="A48" t="s">
        <v>1650</v>
      </c>
      <c r="B48" s="1">
        <v>44218</v>
      </c>
      <c r="C48" s="5">
        <v>-8.8800000000000008</v>
      </c>
      <c r="D48" s="5"/>
      <c r="E48" s="5"/>
      <c r="F48" t="s">
        <v>13</v>
      </c>
      <c r="I48" t="s">
        <v>86</v>
      </c>
      <c r="J48" t="s">
        <v>87</v>
      </c>
      <c r="K48" t="str">
        <f>"7506593905030312"</f>
        <v>7506593905030312</v>
      </c>
      <c r="N48" t="s">
        <v>1736</v>
      </c>
    </row>
    <row r="49" spans="1:14" customFormat="1" x14ac:dyDescent="0.25">
      <c r="A49" t="s">
        <v>1650</v>
      </c>
      <c r="B49" s="1">
        <v>44218</v>
      </c>
      <c r="C49" s="5">
        <v>-74.790000000000006</v>
      </c>
      <c r="D49" s="5"/>
      <c r="E49" s="5"/>
      <c r="F49" t="s">
        <v>13</v>
      </c>
      <c r="I49" t="s">
        <v>89</v>
      </c>
      <c r="J49" t="s">
        <v>90</v>
      </c>
      <c r="K49" t="str">
        <f>"7506593905030312"</f>
        <v>7506593905030312</v>
      </c>
      <c r="N49" t="s">
        <v>1737</v>
      </c>
    </row>
    <row r="50" spans="1:14" customFormat="1" x14ac:dyDescent="0.25">
      <c r="A50" t="s">
        <v>1650</v>
      </c>
      <c r="B50" s="1">
        <v>44221</v>
      </c>
      <c r="C50" s="5">
        <v>-8.1</v>
      </c>
      <c r="D50" s="5"/>
      <c r="E50" s="5"/>
      <c r="F50" t="s">
        <v>13</v>
      </c>
      <c r="I50" t="s">
        <v>56</v>
      </c>
      <c r="J50" t="s">
        <v>57</v>
      </c>
      <c r="K50" t="str">
        <f>"7506593905030312"</f>
        <v>7506593905030312</v>
      </c>
      <c r="N50" t="s">
        <v>1738</v>
      </c>
    </row>
    <row r="51" spans="1:14" customFormat="1" x14ac:dyDescent="0.25">
      <c r="A51" t="s">
        <v>1650</v>
      </c>
      <c r="B51" s="1">
        <v>44221</v>
      </c>
      <c r="C51" s="5">
        <v>-100.98</v>
      </c>
      <c r="D51" s="5"/>
      <c r="E51" s="5"/>
      <c r="F51" t="s">
        <v>98</v>
      </c>
      <c r="G51" t="s">
        <v>147</v>
      </c>
      <c r="H51" t="s">
        <v>54</v>
      </c>
      <c r="L51">
        <v>7.1276254340071199E+21</v>
      </c>
      <c r="N51" t="s">
        <v>148</v>
      </c>
    </row>
    <row r="52" spans="1:14" customFormat="1" x14ac:dyDescent="0.25">
      <c r="A52" t="s">
        <v>1650</v>
      </c>
      <c r="B52" s="1">
        <v>44221</v>
      </c>
      <c r="C52" s="43" t="s">
        <v>1762</v>
      </c>
      <c r="D52" s="5">
        <v>-142.15</v>
      </c>
      <c r="E52" s="5"/>
      <c r="F52" t="s">
        <v>29</v>
      </c>
      <c r="G52" t="s">
        <v>240</v>
      </c>
      <c r="H52" t="s">
        <v>241</v>
      </c>
      <c r="L52">
        <v>568144664082</v>
      </c>
      <c r="N52" t="s">
        <v>1739</v>
      </c>
    </row>
    <row r="53" spans="1:14" customFormat="1" x14ac:dyDescent="0.25">
      <c r="A53" t="s">
        <v>1650</v>
      </c>
      <c r="B53" s="1">
        <v>44221</v>
      </c>
      <c r="C53" s="45" t="s">
        <v>1757</v>
      </c>
      <c r="D53" s="5">
        <v>-90</v>
      </c>
      <c r="E53" s="5"/>
      <c r="F53" t="s">
        <v>29</v>
      </c>
      <c r="G53" t="s">
        <v>1393</v>
      </c>
      <c r="H53" t="s">
        <v>1394</v>
      </c>
      <c r="L53" t="s">
        <v>1740</v>
      </c>
      <c r="N53" t="s">
        <v>1741</v>
      </c>
    </row>
    <row r="54" spans="1:14" customFormat="1" x14ac:dyDescent="0.25">
      <c r="A54" t="s">
        <v>1667</v>
      </c>
      <c r="B54" s="1">
        <v>44221</v>
      </c>
      <c r="C54" s="5">
        <v>-6.5</v>
      </c>
      <c r="D54" s="5"/>
      <c r="E54" s="5"/>
      <c r="F54" t="s">
        <v>13</v>
      </c>
      <c r="I54" t="s">
        <v>886</v>
      </c>
      <c r="J54" t="s">
        <v>15</v>
      </c>
      <c r="K54" t="str">
        <f t="shared" ref="K54:K59" si="2">"7506593905030312"</f>
        <v>7506593905030312</v>
      </c>
      <c r="N54" t="s">
        <v>1742</v>
      </c>
    </row>
    <row r="55" spans="1:14" customFormat="1" x14ac:dyDescent="0.25">
      <c r="A55" t="s">
        <v>1667</v>
      </c>
      <c r="B55" s="1">
        <v>44221</v>
      </c>
      <c r="C55" s="5">
        <v>-19.989999999999998</v>
      </c>
      <c r="D55" s="5"/>
      <c r="E55" s="5"/>
      <c r="F55" t="s">
        <v>13</v>
      </c>
      <c r="I55" t="s">
        <v>1743</v>
      </c>
      <c r="J55" t="s">
        <v>77</v>
      </c>
      <c r="K55" t="str">
        <f t="shared" si="2"/>
        <v>7506593905030312</v>
      </c>
      <c r="N55" t="s">
        <v>1744</v>
      </c>
    </row>
    <row r="56" spans="1:14" customFormat="1" x14ac:dyDescent="0.25">
      <c r="A56" t="s">
        <v>1667</v>
      </c>
      <c r="B56" s="1">
        <v>44221</v>
      </c>
      <c r="C56" s="43" t="s">
        <v>1761</v>
      </c>
      <c r="D56" s="5">
        <v>-86</v>
      </c>
      <c r="E56" s="5"/>
      <c r="F56" t="s">
        <v>13</v>
      </c>
      <c r="I56" t="s">
        <v>1745</v>
      </c>
      <c r="J56" t="s">
        <v>15</v>
      </c>
      <c r="K56" t="str">
        <f t="shared" si="2"/>
        <v>7506593905030312</v>
      </c>
      <c r="N56" t="s">
        <v>1746</v>
      </c>
    </row>
    <row r="57" spans="1:14" customFormat="1" x14ac:dyDescent="0.25">
      <c r="A57" t="s">
        <v>1667</v>
      </c>
      <c r="B57" s="1">
        <v>44221</v>
      </c>
      <c r="C57" s="5">
        <v>-3.4</v>
      </c>
      <c r="D57" s="5"/>
      <c r="E57" s="5"/>
      <c r="F57" t="s">
        <v>13</v>
      </c>
      <c r="I57" t="s">
        <v>832</v>
      </c>
      <c r="J57" t="s">
        <v>15</v>
      </c>
      <c r="K57" t="str">
        <f t="shared" si="2"/>
        <v>7506593905030312</v>
      </c>
      <c r="N57" t="s">
        <v>1747</v>
      </c>
    </row>
    <row r="58" spans="1:14" customFormat="1" x14ac:dyDescent="0.25">
      <c r="A58" t="s">
        <v>1667</v>
      </c>
      <c r="B58" s="1">
        <v>44221</v>
      </c>
      <c r="C58" s="5">
        <v>-2.2000000000000002</v>
      </c>
      <c r="D58" s="5"/>
      <c r="E58" s="5"/>
      <c r="F58" t="s">
        <v>13</v>
      </c>
      <c r="I58" t="s">
        <v>834</v>
      </c>
      <c r="J58" t="s">
        <v>15</v>
      </c>
      <c r="K58" t="str">
        <f t="shared" si="2"/>
        <v>7506593905030312</v>
      </c>
      <c r="N58" t="s">
        <v>1748</v>
      </c>
    </row>
    <row r="59" spans="1:14" customFormat="1" x14ac:dyDescent="0.25">
      <c r="A59" t="s">
        <v>1667</v>
      </c>
      <c r="B59" s="1">
        <v>44222</v>
      </c>
      <c r="C59" s="5">
        <v>-62.85</v>
      </c>
      <c r="D59" s="5"/>
      <c r="E59" s="5"/>
      <c r="F59" t="s">
        <v>13</v>
      </c>
      <c r="I59" t="s">
        <v>967</v>
      </c>
      <c r="J59" t="s">
        <v>968</v>
      </c>
      <c r="K59" t="str">
        <f t="shared" si="2"/>
        <v>7506593905030312</v>
      </c>
      <c r="N59" t="s">
        <v>1749</v>
      </c>
    </row>
    <row r="60" spans="1:14" customFormat="1" x14ac:dyDescent="0.25">
      <c r="A60" t="s">
        <v>1667</v>
      </c>
      <c r="B60" s="1">
        <v>44224</v>
      </c>
      <c r="C60" s="42"/>
      <c r="D60" s="44" t="s">
        <v>1758</v>
      </c>
      <c r="E60" s="5">
        <v>-903.47</v>
      </c>
      <c r="F60" t="s">
        <v>29</v>
      </c>
      <c r="G60" t="s">
        <v>49</v>
      </c>
      <c r="H60" t="s">
        <v>50</v>
      </c>
      <c r="L60" t="s">
        <v>51</v>
      </c>
      <c r="N60" t="s">
        <v>1750</v>
      </c>
    </row>
    <row r="61" spans="1:14" customFormat="1" x14ac:dyDescent="0.25">
      <c r="A61" t="s">
        <v>1667</v>
      </c>
      <c r="B61" s="1">
        <v>44225</v>
      </c>
      <c r="C61" s="42"/>
      <c r="D61" s="43" t="s">
        <v>1760</v>
      </c>
      <c r="E61" s="5">
        <v>5238.4799999999996</v>
      </c>
      <c r="F61" t="s">
        <v>17</v>
      </c>
      <c r="G61" t="s">
        <v>201</v>
      </c>
      <c r="H61" t="s">
        <v>1751</v>
      </c>
      <c r="L61" t="s">
        <v>203</v>
      </c>
      <c r="N61" t="s">
        <v>1752</v>
      </c>
    </row>
    <row r="62" spans="1:14" customFormat="1" x14ac:dyDescent="0.25">
      <c r="A62" t="s">
        <v>1667</v>
      </c>
      <c r="B62" s="1">
        <v>44225</v>
      </c>
      <c r="C62" s="5">
        <v>-29.9</v>
      </c>
      <c r="D62" s="5"/>
      <c r="E62" s="5"/>
      <c r="F62" t="s">
        <v>13</v>
      </c>
      <c r="I62" t="s">
        <v>542</v>
      </c>
      <c r="J62" t="s">
        <v>57</v>
      </c>
      <c r="K62" t="str">
        <f>"7506593905030312"</f>
        <v>7506593905030312</v>
      </c>
      <c r="N62" t="s">
        <v>1753</v>
      </c>
    </row>
    <row r="63" spans="1:14" customFormat="1" x14ac:dyDescent="0.25">
      <c r="A63" t="s">
        <v>1667</v>
      </c>
      <c r="B63" s="1">
        <v>44225</v>
      </c>
      <c r="C63" s="5">
        <v>-16.95</v>
      </c>
      <c r="D63" s="5"/>
      <c r="E63" s="5"/>
      <c r="F63" t="s">
        <v>13</v>
      </c>
      <c r="I63" t="s">
        <v>542</v>
      </c>
      <c r="J63" t="s">
        <v>57</v>
      </c>
      <c r="K63" t="str">
        <f>"7506593905030312"</f>
        <v>7506593905030312</v>
      </c>
      <c r="N63" t="s">
        <v>1754</v>
      </c>
    </row>
    <row r="64" spans="1:14" customFormat="1" x14ac:dyDescent="0.25">
      <c r="A64" t="s">
        <v>1667</v>
      </c>
      <c r="B64" s="1">
        <v>44228</v>
      </c>
      <c r="C64" s="5">
        <v>-5.9</v>
      </c>
      <c r="D64" s="5"/>
      <c r="E64" s="5"/>
      <c r="F64" t="s">
        <v>13</v>
      </c>
      <c r="I64" t="s">
        <v>56</v>
      </c>
      <c r="J64" t="s">
        <v>57</v>
      </c>
      <c r="K64" t="str">
        <f>"7506593905030312"</f>
        <v>7506593905030312</v>
      </c>
      <c r="N64" t="s">
        <v>1755</v>
      </c>
    </row>
    <row r="65" spans="1:14" customFormat="1" x14ac:dyDescent="0.25">
      <c r="A65" t="s">
        <v>1667</v>
      </c>
      <c r="B65" s="1">
        <v>44228</v>
      </c>
      <c r="C65" s="5">
        <v>-23.5</v>
      </c>
      <c r="D65" s="5"/>
      <c r="E65" s="5"/>
      <c r="F65" t="s">
        <v>13</v>
      </c>
      <c r="I65" t="s">
        <v>755</v>
      </c>
      <c r="J65" t="s">
        <v>753</v>
      </c>
      <c r="K65" t="str">
        <f>"7506593905030312"</f>
        <v>7506593905030312</v>
      </c>
      <c r="N65" t="s">
        <v>1756</v>
      </c>
    </row>
    <row r="67" spans="1:14" ht="15.75" customHeight="1" x14ac:dyDescent="0.25">
      <c r="C67" s="41" t="str">
        <f>C4</f>
        <v>PRIVE</v>
      </c>
      <c r="D67" s="41" t="str">
        <f>D4</f>
        <v>EXTRA</v>
      </c>
      <c r="E67" s="41" t="s">
        <v>158</v>
      </c>
    </row>
    <row r="68" spans="1:14" ht="15.75" customHeight="1" x14ac:dyDescent="0.25">
      <c r="C68" s="46">
        <f>SUM(C5:C66)</f>
        <v>-204.8300000000001</v>
      </c>
      <c r="D68" s="46">
        <f>SUM(D5:D66)</f>
        <v>-583.05999999999995</v>
      </c>
      <c r="E68" s="46">
        <f>SUM(E5:E66)</f>
        <v>-1486.5600000000013</v>
      </c>
    </row>
    <row r="69" spans="1:14" ht="15.75" customHeight="1" x14ac:dyDescent="0.25">
      <c r="C69" s="81">
        <f>SUM(C68:D68)</f>
        <v>-787.8900000000001</v>
      </c>
      <c r="D69" s="82"/>
      <c r="E69" s="47"/>
      <c r="F69" s="28"/>
    </row>
    <row r="71" spans="1:14" x14ac:dyDescent="0.25">
      <c r="F71" s="29"/>
    </row>
  </sheetData>
  <mergeCells count="1">
    <mergeCell ref="C69:D69"/>
  </mergeCell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D8C7-5791-4814-BBAA-831262B06B51}">
  <dimension ref="A4:N47"/>
  <sheetViews>
    <sheetView topLeftCell="A19" workbookViewId="0">
      <selection activeCell="D51" sqref="D51"/>
    </sheetView>
  </sheetViews>
  <sheetFormatPr baseColWidth="10" defaultRowHeight="15" x14ac:dyDescent="0.25"/>
  <cols>
    <col min="1" max="2" width="11.42578125" style="6"/>
    <col min="3" max="3" width="11.42578125" style="35"/>
    <col min="4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34" t="s">
        <v>156</v>
      </c>
      <c r="D4" s="8" t="s">
        <v>157</v>
      </c>
      <c r="E4" s="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customFormat="1" x14ac:dyDescent="0.25">
      <c r="A6" t="s">
        <v>1628</v>
      </c>
      <c r="B6" s="1">
        <v>44200</v>
      </c>
      <c r="C6" s="36">
        <v>-1.74</v>
      </c>
      <c r="F6" t="s">
        <v>13</v>
      </c>
      <c r="I6" t="s">
        <v>1228</v>
      </c>
      <c r="J6" t="s">
        <v>269</v>
      </c>
      <c r="K6" t="str">
        <f>"7506593903010016"</f>
        <v>7506593903010016</v>
      </c>
      <c r="N6" t="s">
        <v>1629</v>
      </c>
    </row>
    <row r="7" spans="1:14" customFormat="1" x14ac:dyDescent="0.25">
      <c r="A7" t="s">
        <v>1628</v>
      </c>
      <c r="B7" s="1">
        <v>44200</v>
      </c>
      <c r="C7" s="36">
        <v>-2.75</v>
      </c>
      <c r="F7" t="s">
        <v>13</v>
      </c>
      <c r="I7" t="s">
        <v>310</v>
      </c>
      <c r="J7" t="s">
        <v>311</v>
      </c>
      <c r="K7" t="str">
        <f>"7506593903010016"</f>
        <v>7506593903010016</v>
      </c>
      <c r="N7" t="s">
        <v>1630</v>
      </c>
    </row>
    <row r="8" spans="1:14" customFormat="1" x14ac:dyDescent="0.25">
      <c r="A8" t="s">
        <v>1628</v>
      </c>
      <c r="B8" s="1">
        <v>44201</v>
      </c>
      <c r="C8" s="36">
        <v>-36</v>
      </c>
      <c r="F8" t="s">
        <v>13</v>
      </c>
      <c r="I8" t="s">
        <v>1334</v>
      </c>
      <c r="J8" t="s">
        <v>96</v>
      </c>
      <c r="K8" t="str">
        <f>"7506593903010016"</f>
        <v>7506593903010016</v>
      </c>
      <c r="N8" t="s">
        <v>1631</v>
      </c>
    </row>
    <row r="9" spans="1:14" customFormat="1" x14ac:dyDescent="0.25">
      <c r="A9" t="s">
        <v>1628</v>
      </c>
      <c r="B9" s="1">
        <v>44202</v>
      </c>
      <c r="C9" s="36">
        <v>-113.55</v>
      </c>
      <c r="F9" t="s">
        <v>13</v>
      </c>
      <c r="I9" t="s">
        <v>226</v>
      </c>
      <c r="J9" t="s">
        <v>227</v>
      </c>
      <c r="K9" t="str">
        <f>"7506593903010016"</f>
        <v>7506593903010016</v>
      </c>
      <c r="N9" t="s">
        <v>1632</v>
      </c>
    </row>
    <row r="10" spans="1:14" customFormat="1" x14ac:dyDescent="0.25">
      <c r="A10" t="s">
        <v>1628</v>
      </c>
      <c r="B10" s="1">
        <v>44203</v>
      </c>
      <c r="C10" s="36">
        <v>-13.76</v>
      </c>
      <c r="F10" t="s">
        <v>13</v>
      </c>
      <c r="I10" t="s">
        <v>223</v>
      </c>
      <c r="J10" t="s">
        <v>224</v>
      </c>
      <c r="K10" t="str">
        <f>"7506593903010016"</f>
        <v>7506593903010016</v>
      </c>
      <c r="N10" t="s">
        <v>1633</v>
      </c>
    </row>
    <row r="11" spans="1:14" customFormat="1" x14ac:dyDescent="0.25">
      <c r="A11" t="s">
        <v>1628</v>
      </c>
      <c r="B11" s="1">
        <v>44204</v>
      </c>
      <c r="C11" s="36">
        <v>-37.5</v>
      </c>
      <c r="F11" t="s">
        <v>98</v>
      </c>
      <c r="G11" t="s">
        <v>136</v>
      </c>
      <c r="H11" t="s">
        <v>294</v>
      </c>
      <c r="L11" t="s">
        <v>1634</v>
      </c>
      <c r="N11" t="s">
        <v>296</v>
      </c>
    </row>
    <row r="12" spans="1:14" customFormat="1" x14ac:dyDescent="0.25">
      <c r="A12" t="s">
        <v>1628</v>
      </c>
      <c r="B12" s="1">
        <v>44204</v>
      </c>
      <c r="C12" s="36">
        <v>-6.67</v>
      </c>
      <c r="F12" t="s">
        <v>13</v>
      </c>
      <c r="I12" t="s">
        <v>226</v>
      </c>
      <c r="J12" t="s">
        <v>227</v>
      </c>
      <c r="K12" t="str">
        <f>"7506593903010016"</f>
        <v>7506593903010016</v>
      </c>
      <c r="N12" t="s">
        <v>1635</v>
      </c>
    </row>
    <row r="13" spans="1:14" customFormat="1" x14ac:dyDescent="0.25">
      <c r="A13" t="s">
        <v>1628</v>
      </c>
      <c r="B13" s="1">
        <v>44204</v>
      </c>
      <c r="C13" s="36">
        <v>-27.99</v>
      </c>
      <c r="F13" t="s">
        <v>13</v>
      </c>
      <c r="I13" t="s">
        <v>1636</v>
      </c>
      <c r="J13" t="s">
        <v>144</v>
      </c>
      <c r="K13" t="str">
        <f>"7506593903010016"</f>
        <v>7506593903010016</v>
      </c>
      <c r="N13" t="s">
        <v>1637</v>
      </c>
    </row>
    <row r="14" spans="1:14" customFormat="1" x14ac:dyDescent="0.25">
      <c r="A14" t="s">
        <v>1628</v>
      </c>
      <c r="B14" s="1">
        <v>44204</v>
      </c>
      <c r="C14" s="36">
        <v>50</v>
      </c>
      <c r="F14" t="s">
        <v>1083</v>
      </c>
      <c r="G14" t="s">
        <v>1084</v>
      </c>
      <c r="H14" t="s">
        <v>1085</v>
      </c>
      <c r="N14" t="s">
        <v>1638</v>
      </c>
    </row>
    <row r="15" spans="1:14" customFormat="1" x14ac:dyDescent="0.25">
      <c r="A15" t="s">
        <v>1628</v>
      </c>
      <c r="B15" s="1">
        <v>44204</v>
      </c>
      <c r="C15" s="36">
        <v>-46.52</v>
      </c>
      <c r="F15" t="s">
        <v>13</v>
      </c>
      <c r="I15" t="s">
        <v>89</v>
      </c>
      <c r="J15" t="s">
        <v>90</v>
      </c>
      <c r="K15" t="str">
        <f>"7506593903010016"</f>
        <v>7506593903010016</v>
      </c>
      <c r="N15" t="s">
        <v>1639</v>
      </c>
    </row>
    <row r="16" spans="1:14" customFormat="1" x14ac:dyDescent="0.25">
      <c r="A16" t="s">
        <v>1628</v>
      </c>
      <c r="B16" s="1">
        <v>44208</v>
      </c>
      <c r="C16" s="36">
        <v>194.62</v>
      </c>
      <c r="F16" t="s">
        <v>17</v>
      </c>
      <c r="G16" t="s">
        <v>775</v>
      </c>
      <c r="H16" t="s">
        <v>1405</v>
      </c>
      <c r="L16" t="s">
        <v>1640</v>
      </c>
      <c r="N16" t="s">
        <v>1641</v>
      </c>
    </row>
    <row r="17" spans="1:14" customFormat="1" x14ac:dyDescent="0.25">
      <c r="A17" t="s">
        <v>1628</v>
      </c>
      <c r="B17" s="1">
        <v>44209</v>
      </c>
      <c r="C17" s="36">
        <v>-12.96</v>
      </c>
      <c r="F17" t="s">
        <v>107</v>
      </c>
      <c r="G17" t="s">
        <v>569</v>
      </c>
      <c r="H17" t="s">
        <v>1093</v>
      </c>
      <c r="L17">
        <v>2546775214</v>
      </c>
      <c r="N17" t="s">
        <v>1642</v>
      </c>
    </row>
    <row r="18" spans="1:14" customFormat="1" x14ac:dyDescent="0.25">
      <c r="A18" t="s">
        <v>1628</v>
      </c>
      <c r="B18" s="1">
        <v>44209</v>
      </c>
      <c r="C18" s="35"/>
      <c r="D18" s="36">
        <v>-611.29999999999995</v>
      </c>
      <c r="E18" s="17" t="s">
        <v>1876</v>
      </c>
      <c r="F18" t="s">
        <v>107</v>
      </c>
      <c r="G18" t="s">
        <v>1643</v>
      </c>
      <c r="H18" t="s">
        <v>1644</v>
      </c>
      <c r="L18" s="1">
        <v>44194</v>
      </c>
      <c r="N18" t="s">
        <v>1645</v>
      </c>
    </row>
    <row r="19" spans="1:14" customFormat="1" x14ac:dyDescent="0.25">
      <c r="A19" t="s">
        <v>1628</v>
      </c>
      <c r="B19" s="1">
        <v>44211</v>
      </c>
      <c r="C19" s="36">
        <v>-94.79</v>
      </c>
      <c r="F19" t="s">
        <v>13</v>
      </c>
      <c r="I19" t="s">
        <v>226</v>
      </c>
      <c r="J19" t="s">
        <v>227</v>
      </c>
      <c r="K19" t="str">
        <f>"7506593903010016"</f>
        <v>7506593903010016</v>
      </c>
      <c r="N19" t="s">
        <v>1646</v>
      </c>
    </row>
    <row r="20" spans="1:14" customFormat="1" x14ac:dyDescent="0.25">
      <c r="A20" t="s">
        <v>1628</v>
      </c>
      <c r="B20" s="1">
        <v>44211</v>
      </c>
      <c r="C20" s="36">
        <v>34</v>
      </c>
      <c r="F20" t="s">
        <v>1083</v>
      </c>
      <c r="G20" t="s">
        <v>1084</v>
      </c>
      <c r="H20" t="s">
        <v>1085</v>
      </c>
      <c r="L20" t="s">
        <v>1647</v>
      </c>
      <c r="N20" t="s">
        <v>1648</v>
      </c>
    </row>
    <row r="21" spans="1:14" customFormat="1" x14ac:dyDescent="0.25">
      <c r="A21" t="s">
        <v>1628</v>
      </c>
      <c r="B21" s="1">
        <v>44211</v>
      </c>
      <c r="C21" s="36">
        <v>-2.4</v>
      </c>
      <c r="F21" t="s">
        <v>13</v>
      </c>
      <c r="I21" t="s">
        <v>678</v>
      </c>
      <c r="J21" t="s">
        <v>679</v>
      </c>
      <c r="K21" t="str">
        <f>"7506593903010016"</f>
        <v>7506593903010016</v>
      </c>
      <c r="N21" t="s">
        <v>1649</v>
      </c>
    </row>
    <row r="22" spans="1:14" customFormat="1" x14ac:dyDescent="0.25">
      <c r="A22" t="s">
        <v>1650</v>
      </c>
      <c r="B22" s="1">
        <v>44214</v>
      </c>
      <c r="C22" s="36">
        <v>-15.95</v>
      </c>
      <c r="F22" t="s">
        <v>13</v>
      </c>
      <c r="I22" t="s">
        <v>598</v>
      </c>
      <c r="J22" t="s">
        <v>599</v>
      </c>
      <c r="K22" t="str">
        <f>"7506593903010016"</f>
        <v>7506593903010016</v>
      </c>
      <c r="N22" t="s">
        <v>1651</v>
      </c>
    </row>
    <row r="23" spans="1:14" customFormat="1" x14ac:dyDescent="0.25">
      <c r="A23" t="s">
        <v>1650</v>
      </c>
      <c r="B23" s="1">
        <v>44216</v>
      </c>
      <c r="C23" s="36">
        <v>-44.33</v>
      </c>
      <c r="F23" t="s">
        <v>13</v>
      </c>
      <c r="I23" t="s">
        <v>223</v>
      </c>
      <c r="J23" t="s">
        <v>224</v>
      </c>
      <c r="K23" t="str">
        <f>"7506593903010016"</f>
        <v>7506593903010016</v>
      </c>
      <c r="N23" t="s">
        <v>1652</v>
      </c>
    </row>
    <row r="24" spans="1:14" customFormat="1" x14ac:dyDescent="0.25">
      <c r="A24" t="s">
        <v>1650</v>
      </c>
      <c r="B24" s="1">
        <v>44217</v>
      </c>
      <c r="C24" s="36">
        <v>-97.65</v>
      </c>
      <c r="F24" t="s">
        <v>22</v>
      </c>
      <c r="I24" t="s">
        <v>260</v>
      </c>
      <c r="J24" t="s">
        <v>57</v>
      </c>
      <c r="K24" t="str">
        <f>"7506593903010016"</f>
        <v>7506593903010016</v>
      </c>
      <c r="N24" t="s">
        <v>1653</v>
      </c>
    </row>
    <row r="25" spans="1:14" customFormat="1" x14ac:dyDescent="0.25">
      <c r="A25" t="s">
        <v>1650</v>
      </c>
      <c r="B25" s="1">
        <v>44217</v>
      </c>
      <c r="C25" s="36">
        <v>29.56</v>
      </c>
      <c r="F25" t="s">
        <v>17</v>
      </c>
      <c r="G25" t="s">
        <v>163</v>
      </c>
      <c r="H25" t="s">
        <v>164</v>
      </c>
      <c r="L25" t="s">
        <v>1654</v>
      </c>
      <c r="M25" t="s">
        <v>1655</v>
      </c>
      <c r="N25" t="s">
        <v>1656</v>
      </c>
    </row>
    <row r="26" spans="1:14" customFormat="1" x14ac:dyDescent="0.25">
      <c r="A26" t="s">
        <v>1650</v>
      </c>
      <c r="B26" s="1">
        <v>44217</v>
      </c>
      <c r="C26" s="36">
        <v>83.8</v>
      </c>
      <c r="F26" t="s">
        <v>17</v>
      </c>
      <c r="G26" t="s">
        <v>163</v>
      </c>
      <c r="H26" t="s">
        <v>164</v>
      </c>
      <c r="L26" t="s">
        <v>1657</v>
      </c>
      <c r="M26" t="s">
        <v>1658</v>
      </c>
      <c r="N26" t="s">
        <v>1659</v>
      </c>
    </row>
    <row r="27" spans="1:14" customFormat="1" x14ac:dyDescent="0.25">
      <c r="A27" t="s">
        <v>1650</v>
      </c>
      <c r="B27" s="1">
        <v>44217</v>
      </c>
      <c r="C27" s="36">
        <v>-68.75</v>
      </c>
      <c r="F27" t="s">
        <v>13</v>
      </c>
      <c r="I27" t="s">
        <v>226</v>
      </c>
      <c r="J27" t="s">
        <v>227</v>
      </c>
      <c r="K27" t="str">
        <f>"7506593903010016"</f>
        <v>7506593903010016</v>
      </c>
      <c r="N27" t="s">
        <v>1660</v>
      </c>
    </row>
    <row r="28" spans="1:14" customFormat="1" x14ac:dyDescent="0.25">
      <c r="A28" t="s">
        <v>1650</v>
      </c>
      <c r="B28" s="1">
        <v>44218</v>
      </c>
      <c r="C28" s="49">
        <v>1065.9000000000001</v>
      </c>
      <c r="F28" t="s">
        <v>17</v>
      </c>
      <c r="G28" t="s">
        <v>127</v>
      </c>
      <c r="H28" t="s">
        <v>128</v>
      </c>
      <c r="L28" t="s">
        <v>1661</v>
      </c>
      <c r="M28" t="s">
        <v>1662</v>
      </c>
      <c r="N28" t="s">
        <v>1663</v>
      </c>
    </row>
    <row r="29" spans="1:14" customFormat="1" x14ac:dyDescent="0.25">
      <c r="A29" t="s">
        <v>1650</v>
      </c>
      <c r="B29" s="1">
        <v>44218</v>
      </c>
      <c r="C29" s="36">
        <v>-20</v>
      </c>
      <c r="F29" t="s">
        <v>13</v>
      </c>
      <c r="I29" t="s">
        <v>1583</v>
      </c>
      <c r="J29" t="s">
        <v>937</v>
      </c>
      <c r="K29" t="str">
        <f>"7506593903010016"</f>
        <v>7506593903010016</v>
      </c>
      <c r="N29" t="s">
        <v>1664</v>
      </c>
    </row>
    <row r="30" spans="1:14" customFormat="1" x14ac:dyDescent="0.25">
      <c r="A30" t="s">
        <v>1650</v>
      </c>
      <c r="B30" s="1">
        <v>44218</v>
      </c>
      <c r="C30" s="36">
        <v>-109.05</v>
      </c>
      <c r="F30" t="s">
        <v>13</v>
      </c>
      <c r="I30" t="s">
        <v>226</v>
      </c>
      <c r="J30" t="s">
        <v>227</v>
      </c>
      <c r="K30" t="str">
        <f>"7506593903010016"</f>
        <v>7506593903010016</v>
      </c>
      <c r="N30" t="s">
        <v>1665</v>
      </c>
    </row>
    <row r="31" spans="1:14" customFormat="1" x14ac:dyDescent="0.25">
      <c r="A31" t="s">
        <v>1650</v>
      </c>
      <c r="B31" s="1">
        <v>44221</v>
      </c>
      <c r="C31" s="36">
        <v>-39.1</v>
      </c>
      <c r="F31" t="s">
        <v>13</v>
      </c>
      <c r="I31" t="s">
        <v>1461</v>
      </c>
      <c r="J31" t="s">
        <v>57</v>
      </c>
      <c r="K31" t="str">
        <f>"7506593903010016"</f>
        <v>7506593903010016</v>
      </c>
      <c r="N31" t="s">
        <v>1666</v>
      </c>
    </row>
    <row r="32" spans="1:14" customFormat="1" x14ac:dyDescent="0.25">
      <c r="A32" t="s">
        <v>1667</v>
      </c>
      <c r="B32" s="1">
        <v>44222</v>
      </c>
      <c r="C32" s="35"/>
      <c r="D32" s="36">
        <v>-180</v>
      </c>
      <c r="E32" s="17" t="s">
        <v>1875</v>
      </c>
      <c r="F32" t="s">
        <v>107</v>
      </c>
      <c r="G32" t="s">
        <v>464</v>
      </c>
      <c r="H32" t="s">
        <v>465</v>
      </c>
      <c r="L32">
        <v>200085981777</v>
      </c>
      <c r="N32" t="s">
        <v>1668</v>
      </c>
    </row>
    <row r="33" spans="1:14" customFormat="1" x14ac:dyDescent="0.25">
      <c r="A33" t="s">
        <v>1667</v>
      </c>
      <c r="B33" s="1">
        <v>44223</v>
      </c>
      <c r="C33" s="36">
        <v>10</v>
      </c>
      <c r="F33" t="s">
        <v>17</v>
      </c>
      <c r="G33" t="s">
        <v>1669</v>
      </c>
      <c r="H33" t="s">
        <v>1670</v>
      </c>
      <c r="L33" t="s">
        <v>1671</v>
      </c>
      <c r="N33" t="s">
        <v>1672</v>
      </c>
    </row>
    <row r="34" spans="1:14" customFormat="1" x14ac:dyDescent="0.25">
      <c r="A34" t="s">
        <v>1667</v>
      </c>
      <c r="B34" s="1">
        <v>44223</v>
      </c>
      <c r="C34" s="36">
        <v>-54.95</v>
      </c>
      <c r="F34" t="s">
        <v>13</v>
      </c>
      <c r="I34" t="s">
        <v>1673</v>
      </c>
      <c r="J34" t="s">
        <v>1674</v>
      </c>
      <c r="K34" t="str">
        <f t="shared" ref="K34:K41" si="0">"7506593903010016"</f>
        <v>7506593903010016</v>
      </c>
      <c r="N34" t="s">
        <v>1675</v>
      </c>
    </row>
    <row r="35" spans="1:14" customFormat="1" x14ac:dyDescent="0.25">
      <c r="A35" t="s">
        <v>1667</v>
      </c>
      <c r="B35" s="1">
        <v>44224</v>
      </c>
      <c r="C35" s="36">
        <v>-1.5</v>
      </c>
      <c r="F35" t="s">
        <v>13</v>
      </c>
      <c r="I35" t="s">
        <v>1676</v>
      </c>
      <c r="J35" t="s">
        <v>144</v>
      </c>
      <c r="K35" t="str">
        <f t="shared" si="0"/>
        <v>7506593903010016</v>
      </c>
      <c r="N35" t="s">
        <v>1677</v>
      </c>
    </row>
    <row r="36" spans="1:14" customFormat="1" x14ac:dyDescent="0.25">
      <c r="A36" t="s">
        <v>1667</v>
      </c>
      <c r="B36" s="1">
        <v>44224</v>
      </c>
      <c r="C36" s="36">
        <v>-31.48</v>
      </c>
      <c r="F36" t="s">
        <v>13</v>
      </c>
      <c r="I36" t="s">
        <v>1678</v>
      </c>
      <c r="J36" t="s">
        <v>144</v>
      </c>
      <c r="K36" t="str">
        <f t="shared" si="0"/>
        <v>7506593903010016</v>
      </c>
      <c r="N36" t="s">
        <v>1679</v>
      </c>
    </row>
    <row r="37" spans="1:14" customFormat="1" x14ac:dyDescent="0.25">
      <c r="A37" t="s">
        <v>1667</v>
      </c>
      <c r="B37" s="1">
        <v>44224</v>
      </c>
      <c r="C37" s="36">
        <v>-4.5</v>
      </c>
      <c r="F37" t="s">
        <v>13</v>
      </c>
      <c r="I37" t="s">
        <v>733</v>
      </c>
      <c r="J37" t="s">
        <v>734</v>
      </c>
      <c r="K37" t="str">
        <f t="shared" si="0"/>
        <v>7506593903010016</v>
      </c>
      <c r="N37" t="s">
        <v>1680</v>
      </c>
    </row>
    <row r="38" spans="1:14" customFormat="1" x14ac:dyDescent="0.25">
      <c r="A38" t="s">
        <v>1667</v>
      </c>
      <c r="B38" s="1">
        <v>44224</v>
      </c>
      <c r="C38" s="36">
        <v>-34.99</v>
      </c>
      <c r="F38" t="s">
        <v>13</v>
      </c>
      <c r="I38" t="s">
        <v>1681</v>
      </c>
      <c r="J38" t="s">
        <v>941</v>
      </c>
      <c r="K38" t="str">
        <f t="shared" si="0"/>
        <v>7506593903010016</v>
      </c>
      <c r="N38" t="s">
        <v>1682</v>
      </c>
    </row>
    <row r="39" spans="1:14" customFormat="1" x14ac:dyDescent="0.25">
      <c r="A39" t="s">
        <v>1667</v>
      </c>
      <c r="B39" s="1">
        <v>44224</v>
      </c>
      <c r="C39" s="36">
        <v>-23.72</v>
      </c>
      <c r="F39" t="s">
        <v>13</v>
      </c>
      <c r="I39" t="s">
        <v>671</v>
      </c>
      <c r="J39" t="s">
        <v>144</v>
      </c>
      <c r="K39" t="str">
        <f t="shared" si="0"/>
        <v>7506593903010016</v>
      </c>
      <c r="N39" t="s">
        <v>1683</v>
      </c>
    </row>
    <row r="40" spans="1:14" customFormat="1" x14ac:dyDescent="0.25">
      <c r="A40" t="s">
        <v>1667</v>
      </c>
      <c r="B40" s="1">
        <v>44225</v>
      </c>
      <c r="C40" s="36">
        <v>-54.81</v>
      </c>
      <c r="F40" t="s">
        <v>13</v>
      </c>
      <c r="I40" t="s">
        <v>1684</v>
      </c>
      <c r="J40" t="s">
        <v>57</v>
      </c>
      <c r="K40" t="str">
        <f t="shared" si="0"/>
        <v>7506593903010016</v>
      </c>
      <c r="N40" t="s">
        <v>1685</v>
      </c>
    </row>
    <row r="41" spans="1:14" customFormat="1" x14ac:dyDescent="0.25">
      <c r="A41" t="s">
        <v>1667</v>
      </c>
      <c r="B41" s="1">
        <v>44225</v>
      </c>
      <c r="C41" s="36">
        <v>-17.989999999999998</v>
      </c>
      <c r="F41" t="s">
        <v>13</v>
      </c>
      <c r="I41" t="s">
        <v>223</v>
      </c>
      <c r="J41" t="s">
        <v>224</v>
      </c>
      <c r="K41" t="str">
        <f t="shared" si="0"/>
        <v>7506593903010016</v>
      </c>
      <c r="N41" t="s">
        <v>1686</v>
      </c>
    </row>
    <row r="42" spans="1:14" x14ac:dyDescent="0.25">
      <c r="B42" s="21"/>
      <c r="D42" s="39"/>
      <c r="E42" s="39"/>
    </row>
    <row r="43" spans="1:14" x14ac:dyDescent="0.25">
      <c r="D43" s="39"/>
      <c r="E43" s="39"/>
    </row>
    <row r="44" spans="1:14" x14ac:dyDescent="0.25">
      <c r="C44" s="34" t="str">
        <f>C4</f>
        <v>PRIVE</v>
      </c>
      <c r="D44" s="18" t="str">
        <f t="shared" ref="D44:E44" si="1">D4</f>
        <v>EXTRA</v>
      </c>
      <c r="E44" s="18" t="str">
        <f t="shared" si="1"/>
        <v>SPECIAL</v>
      </c>
    </row>
    <row r="45" spans="1:14" x14ac:dyDescent="0.25">
      <c r="C45" s="37">
        <f>SUM(C5:C43)</f>
        <v>452.48000000000008</v>
      </c>
      <c r="D45" s="37">
        <f t="shared" ref="D45:E45" si="2">SUM(D5:D43)</f>
        <v>-791.3</v>
      </c>
      <c r="E45" s="37">
        <f t="shared" si="2"/>
        <v>0</v>
      </c>
    </row>
    <row r="46" spans="1:14" x14ac:dyDescent="0.25">
      <c r="C46" s="78">
        <f>SUM(C45:D45)</f>
        <v>-338.81999999999988</v>
      </c>
      <c r="D46" s="79"/>
      <c r="E46" s="28"/>
    </row>
    <row r="47" spans="1:14" x14ac:dyDescent="0.25">
      <c r="C47" s="35" t="s">
        <v>1780</v>
      </c>
    </row>
  </sheetData>
  <mergeCells count="1">
    <mergeCell ref="C46:D4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18FD4-DA30-4B14-97DE-ED0EA0BC3C1C}">
  <dimension ref="A4:O67"/>
  <sheetViews>
    <sheetView topLeftCell="A37" workbookViewId="0">
      <selection activeCell="D67" sqref="D67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customFormat="1" x14ac:dyDescent="0.25">
      <c r="A6" t="s">
        <v>1432</v>
      </c>
      <c r="B6" s="1">
        <v>44166</v>
      </c>
      <c r="C6" s="36">
        <v>-2</v>
      </c>
      <c r="D6" s="36"/>
      <c r="E6" s="36"/>
      <c r="F6" t="s">
        <v>63</v>
      </c>
      <c r="N6" t="s">
        <v>64</v>
      </c>
    </row>
    <row r="7" spans="1:15" customFormat="1" x14ac:dyDescent="0.25">
      <c r="A7" t="s">
        <v>1432</v>
      </c>
      <c r="B7" s="1">
        <v>44166</v>
      </c>
      <c r="C7" s="36">
        <v>55.29</v>
      </c>
      <c r="D7" s="36"/>
      <c r="E7" s="36"/>
      <c r="F7" t="s">
        <v>17</v>
      </c>
      <c r="G7" t="s">
        <v>163</v>
      </c>
      <c r="H7" t="s">
        <v>164</v>
      </c>
      <c r="L7" t="s">
        <v>1475</v>
      </c>
      <c r="M7" t="s">
        <v>1476</v>
      </c>
      <c r="N7" t="s">
        <v>1477</v>
      </c>
    </row>
    <row r="8" spans="1:15" customFormat="1" x14ac:dyDescent="0.25">
      <c r="A8" t="s">
        <v>1432</v>
      </c>
      <c r="B8" s="1">
        <v>44166</v>
      </c>
      <c r="C8" s="36">
        <v>5.15</v>
      </c>
      <c r="D8" s="36"/>
      <c r="E8" s="36"/>
      <c r="F8" t="s">
        <v>17</v>
      </c>
      <c r="G8" t="s">
        <v>775</v>
      </c>
      <c r="H8" t="s">
        <v>1405</v>
      </c>
      <c r="L8" t="s">
        <v>1478</v>
      </c>
      <c r="N8" t="s">
        <v>1479</v>
      </c>
    </row>
    <row r="9" spans="1:15" customFormat="1" x14ac:dyDescent="0.25">
      <c r="A9" t="s">
        <v>1432</v>
      </c>
      <c r="B9" s="1">
        <v>44167</v>
      </c>
      <c r="C9" s="35"/>
      <c r="D9" s="36"/>
      <c r="E9" s="36"/>
      <c r="F9" t="s">
        <v>29</v>
      </c>
      <c r="G9" t="s">
        <v>1378</v>
      </c>
      <c r="H9" t="s">
        <v>1300</v>
      </c>
      <c r="L9" t="s">
        <v>1301</v>
      </c>
      <c r="N9" t="s">
        <v>1480</v>
      </c>
    </row>
    <row r="10" spans="1:15" customFormat="1" x14ac:dyDescent="0.25">
      <c r="A10" t="s">
        <v>1432</v>
      </c>
      <c r="B10" s="1">
        <v>44169</v>
      </c>
      <c r="C10" s="36">
        <v>-63.97</v>
      </c>
      <c r="D10" s="36"/>
      <c r="E10" s="36"/>
      <c r="F10" t="s">
        <v>13</v>
      </c>
      <c r="I10" t="s">
        <v>226</v>
      </c>
      <c r="J10" t="s">
        <v>227</v>
      </c>
      <c r="K10" t="str">
        <f>"7506593905030312"</f>
        <v>7506593905030312</v>
      </c>
      <c r="N10" t="s">
        <v>1481</v>
      </c>
    </row>
    <row r="11" spans="1:15" customFormat="1" x14ac:dyDescent="0.25">
      <c r="A11" t="s">
        <v>1432</v>
      </c>
      <c r="B11" s="1">
        <v>44170</v>
      </c>
      <c r="C11" s="36">
        <v>-1.5</v>
      </c>
      <c r="D11" s="36"/>
      <c r="E11" s="36"/>
      <c r="F11" t="s">
        <v>13</v>
      </c>
      <c r="I11" t="s">
        <v>56</v>
      </c>
      <c r="J11" t="s">
        <v>57</v>
      </c>
      <c r="K11" t="str">
        <f>"7506593905030312"</f>
        <v>7506593905030312</v>
      </c>
      <c r="N11" t="s">
        <v>1482</v>
      </c>
    </row>
    <row r="12" spans="1:15" customFormat="1" x14ac:dyDescent="0.25">
      <c r="A12" t="s">
        <v>1432</v>
      </c>
      <c r="B12" s="1">
        <v>44170</v>
      </c>
      <c r="C12" s="36">
        <v>-6</v>
      </c>
      <c r="D12" s="36"/>
      <c r="E12" s="36"/>
      <c r="F12" t="s">
        <v>13</v>
      </c>
      <c r="I12" t="s">
        <v>199</v>
      </c>
      <c r="J12" t="s">
        <v>197</v>
      </c>
      <c r="K12" t="str">
        <f>"7506593905030312"</f>
        <v>7506593905030312</v>
      </c>
      <c r="N12" t="s">
        <v>1483</v>
      </c>
    </row>
    <row r="13" spans="1:15" customFormat="1" x14ac:dyDescent="0.25">
      <c r="A13" t="s">
        <v>1432</v>
      </c>
      <c r="B13" s="1">
        <v>44171</v>
      </c>
      <c r="C13" s="36">
        <v>-5.0999999999999996</v>
      </c>
      <c r="D13" s="36"/>
      <c r="E13" s="36"/>
      <c r="F13" t="s">
        <v>13</v>
      </c>
      <c r="I13" t="s">
        <v>56</v>
      </c>
      <c r="J13" t="s">
        <v>57</v>
      </c>
      <c r="K13" t="str">
        <f>"7506593905030312"</f>
        <v>7506593905030312</v>
      </c>
      <c r="N13" t="s">
        <v>1484</v>
      </c>
    </row>
    <row r="14" spans="1:15" customFormat="1" x14ac:dyDescent="0.25">
      <c r="A14" t="s">
        <v>1432</v>
      </c>
      <c r="B14" s="1">
        <v>44173</v>
      </c>
      <c r="C14" s="36">
        <v>1.02</v>
      </c>
      <c r="D14" s="36"/>
      <c r="E14" s="36"/>
      <c r="F14" t="s">
        <v>17</v>
      </c>
      <c r="G14" t="s">
        <v>163</v>
      </c>
      <c r="H14" t="s">
        <v>164</v>
      </c>
      <c r="L14" t="s">
        <v>1485</v>
      </c>
      <c r="M14" t="s">
        <v>1486</v>
      </c>
      <c r="N14" t="s">
        <v>1487</v>
      </c>
    </row>
    <row r="15" spans="1:15" customFormat="1" x14ac:dyDescent="0.25">
      <c r="A15" t="s">
        <v>1432</v>
      </c>
      <c r="B15" s="1">
        <v>44173</v>
      </c>
      <c r="C15" s="36">
        <v>-4.5</v>
      </c>
      <c r="D15" s="36"/>
      <c r="E15" s="36"/>
      <c r="F15" t="s">
        <v>13</v>
      </c>
      <c r="I15" t="s">
        <v>886</v>
      </c>
      <c r="J15" t="s">
        <v>15</v>
      </c>
      <c r="K15" t="str">
        <f>"7506593905030312"</f>
        <v>7506593905030312</v>
      </c>
      <c r="N15" t="s">
        <v>1488</v>
      </c>
    </row>
    <row r="16" spans="1:15" customFormat="1" x14ac:dyDescent="0.25">
      <c r="A16" t="s">
        <v>1432</v>
      </c>
      <c r="B16" s="1">
        <v>44173</v>
      </c>
      <c r="C16" s="36">
        <v>-6.2</v>
      </c>
      <c r="D16" s="36"/>
      <c r="E16" s="36"/>
      <c r="F16" t="s">
        <v>13</v>
      </c>
      <c r="I16" t="s">
        <v>832</v>
      </c>
      <c r="J16" t="s">
        <v>15</v>
      </c>
      <c r="K16" t="str">
        <f>"7506593905030312"</f>
        <v>7506593905030312</v>
      </c>
      <c r="N16" t="s">
        <v>1489</v>
      </c>
    </row>
    <row r="17" spans="1:14" customFormat="1" x14ac:dyDescent="0.25">
      <c r="A17" t="s">
        <v>1432</v>
      </c>
      <c r="B17" s="1">
        <v>44173</v>
      </c>
      <c r="C17" s="36">
        <v>-2.2000000000000002</v>
      </c>
      <c r="D17" s="36"/>
      <c r="E17" s="36"/>
      <c r="F17" t="s">
        <v>13</v>
      </c>
      <c r="I17" t="s">
        <v>834</v>
      </c>
      <c r="J17" t="s">
        <v>15</v>
      </c>
      <c r="K17" t="str">
        <f>"7506593905030312"</f>
        <v>7506593905030312</v>
      </c>
      <c r="N17" t="s">
        <v>1490</v>
      </c>
    </row>
    <row r="18" spans="1:14" customFormat="1" x14ac:dyDescent="0.25">
      <c r="A18" t="s">
        <v>1432</v>
      </c>
      <c r="B18" s="1">
        <v>44174</v>
      </c>
      <c r="C18" s="35"/>
      <c r="D18" s="36"/>
      <c r="E18" s="36"/>
      <c r="F18" t="s">
        <v>29</v>
      </c>
      <c r="G18" t="s">
        <v>1378</v>
      </c>
      <c r="H18" t="s">
        <v>1300</v>
      </c>
      <c r="L18" t="s">
        <v>1301</v>
      </c>
      <c r="N18" t="s">
        <v>1491</v>
      </c>
    </row>
    <row r="19" spans="1:14" customFormat="1" x14ac:dyDescent="0.25">
      <c r="A19" t="s">
        <v>1432</v>
      </c>
      <c r="B19" s="1">
        <v>44174</v>
      </c>
      <c r="C19" s="36">
        <v>-132.44999999999999</v>
      </c>
      <c r="D19" s="36"/>
      <c r="E19" s="36"/>
      <c r="F19" t="s">
        <v>29</v>
      </c>
      <c r="G19" t="s">
        <v>153</v>
      </c>
      <c r="H19" t="s">
        <v>154</v>
      </c>
      <c r="L19">
        <v>408410618</v>
      </c>
      <c r="N19" t="s">
        <v>1492</v>
      </c>
    </row>
    <row r="20" spans="1:14" customFormat="1" x14ac:dyDescent="0.25">
      <c r="A20" t="s">
        <v>1493</v>
      </c>
      <c r="B20" s="1">
        <v>44174</v>
      </c>
      <c r="C20" s="36">
        <v>-17.79</v>
      </c>
      <c r="D20" s="36"/>
      <c r="E20" s="36"/>
      <c r="F20" t="s">
        <v>13</v>
      </c>
      <c r="I20" t="s">
        <v>1494</v>
      </c>
      <c r="J20" t="s">
        <v>1495</v>
      </c>
      <c r="K20" t="str">
        <f>"7506593905030312"</f>
        <v>7506593905030312</v>
      </c>
      <c r="N20" t="s">
        <v>1496</v>
      </c>
    </row>
    <row r="21" spans="1:14" customFormat="1" x14ac:dyDescent="0.25">
      <c r="A21" t="s">
        <v>1493</v>
      </c>
      <c r="B21" s="1">
        <v>44175</v>
      </c>
      <c r="C21" s="35"/>
      <c r="D21" s="36">
        <v>-653.21</v>
      </c>
      <c r="E21" s="36"/>
      <c r="F21" t="s">
        <v>235</v>
      </c>
      <c r="G21" t="s">
        <v>33</v>
      </c>
      <c r="H21" t="s">
        <v>34</v>
      </c>
      <c r="L21">
        <v>500167572425</v>
      </c>
      <c r="N21" t="s">
        <v>1497</v>
      </c>
    </row>
    <row r="22" spans="1:14" customFormat="1" x14ac:dyDescent="0.25">
      <c r="A22" t="s">
        <v>1493</v>
      </c>
      <c r="B22" s="1">
        <v>44175</v>
      </c>
      <c r="C22" s="35"/>
      <c r="D22" s="36">
        <v>-722.93</v>
      </c>
      <c r="E22" s="36"/>
      <c r="F22" t="s">
        <v>235</v>
      </c>
      <c r="G22" t="s">
        <v>33</v>
      </c>
      <c r="H22" t="s">
        <v>34</v>
      </c>
      <c r="L22">
        <v>500167191394</v>
      </c>
      <c r="N22" t="s">
        <v>1498</v>
      </c>
    </row>
    <row r="23" spans="1:14" customFormat="1" x14ac:dyDescent="0.25">
      <c r="A23" t="s">
        <v>1493</v>
      </c>
      <c r="B23" s="1">
        <v>44175</v>
      </c>
      <c r="C23" s="36">
        <v>-54.03</v>
      </c>
      <c r="D23" s="36"/>
      <c r="E23" s="36"/>
      <c r="F23" t="s">
        <v>13</v>
      </c>
      <c r="I23" t="s">
        <v>226</v>
      </c>
      <c r="J23" t="s">
        <v>227</v>
      </c>
      <c r="K23" t="str">
        <f>"7506593905030312"</f>
        <v>7506593905030312</v>
      </c>
      <c r="N23" t="s">
        <v>1499</v>
      </c>
    </row>
    <row r="24" spans="1:14" customFormat="1" x14ac:dyDescent="0.25">
      <c r="A24" t="s">
        <v>1493</v>
      </c>
      <c r="B24" s="1">
        <v>44175</v>
      </c>
      <c r="C24" s="36">
        <v>-8.4</v>
      </c>
      <c r="D24" s="36"/>
      <c r="E24" s="36"/>
      <c r="F24" t="s">
        <v>22</v>
      </c>
      <c r="I24" t="s">
        <v>1382</v>
      </c>
      <c r="J24" t="s">
        <v>60</v>
      </c>
      <c r="K24" t="str">
        <f>"7506593905030312"</f>
        <v>7506593905030312</v>
      </c>
      <c r="N24" t="s">
        <v>1500</v>
      </c>
    </row>
    <row r="25" spans="1:14" customFormat="1" x14ac:dyDescent="0.25">
      <c r="A25" t="s">
        <v>1493</v>
      </c>
      <c r="B25" s="1">
        <v>44176</v>
      </c>
      <c r="C25" s="35"/>
      <c r="D25" s="36"/>
      <c r="E25" s="36"/>
      <c r="F25" t="s">
        <v>29</v>
      </c>
      <c r="G25" t="s">
        <v>1378</v>
      </c>
      <c r="H25" t="s">
        <v>1300</v>
      </c>
      <c r="L25" t="s">
        <v>1301</v>
      </c>
      <c r="N25" t="s">
        <v>1501</v>
      </c>
    </row>
    <row r="26" spans="1:14" customFormat="1" x14ac:dyDescent="0.25">
      <c r="A26" t="s">
        <v>1493</v>
      </c>
      <c r="B26" s="1">
        <v>44178</v>
      </c>
      <c r="C26" s="36">
        <v>-6.7</v>
      </c>
      <c r="D26" s="36"/>
      <c r="E26" s="36"/>
      <c r="F26" t="s">
        <v>13</v>
      </c>
      <c r="I26" t="s">
        <v>56</v>
      </c>
      <c r="J26" t="s">
        <v>57</v>
      </c>
      <c r="K26" t="str">
        <f t="shared" ref="K26:K34" si="0">"7506593905030312"</f>
        <v>7506593905030312</v>
      </c>
      <c r="N26" t="s">
        <v>1502</v>
      </c>
    </row>
    <row r="27" spans="1:14" customFormat="1" x14ac:dyDescent="0.25">
      <c r="A27" t="s">
        <v>1493</v>
      </c>
      <c r="B27" s="1">
        <v>44179</v>
      </c>
      <c r="C27" s="36">
        <v>-7.99</v>
      </c>
      <c r="D27" s="36"/>
      <c r="E27" s="36"/>
      <c r="F27" t="s">
        <v>13</v>
      </c>
      <c r="I27" t="s">
        <v>1400</v>
      </c>
      <c r="J27" t="s">
        <v>96</v>
      </c>
      <c r="K27" t="str">
        <f t="shared" si="0"/>
        <v>7506593905030312</v>
      </c>
      <c r="N27" t="s">
        <v>1503</v>
      </c>
    </row>
    <row r="28" spans="1:14" customFormat="1" x14ac:dyDescent="0.25">
      <c r="A28" t="s">
        <v>1493</v>
      </c>
      <c r="B28" s="1">
        <v>44179</v>
      </c>
      <c r="C28" s="36">
        <v>-75</v>
      </c>
      <c r="D28" s="36"/>
      <c r="E28" s="36"/>
      <c r="F28" t="s">
        <v>13</v>
      </c>
      <c r="I28" t="s">
        <v>89</v>
      </c>
      <c r="J28" t="s">
        <v>90</v>
      </c>
      <c r="K28" t="str">
        <f t="shared" si="0"/>
        <v>7506593905030312</v>
      </c>
      <c r="N28" t="s">
        <v>1504</v>
      </c>
    </row>
    <row r="29" spans="1:14" customFormat="1" x14ac:dyDescent="0.25">
      <c r="A29" t="s">
        <v>1493</v>
      </c>
      <c r="B29" s="1">
        <v>44181</v>
      </c>
      <c r="C29" s="36">
        <v>-2</v>
      </c>
      <c r="D29" s="36"/>
      <c r="E29" s="36"/>
      <c r="F29" t="s">
        <v>13</v>
      </c>
      <c r="I29" t="s">
        <v>999</v>
      </c>
      <c r="J29" t="s">
        <v>45</v>
      </c>
      <c r="K29" t="str">
        <f t="shared" si="0"/>
        <v>7506593905030312</v>
      </c>
      <c r="N29" t="s">
        <v>1505</v>
      </c>
    </row>
    <row r="30" spans="1:14" customFormat="1" x14ac:dyDescent="0.25">
      <c r="A30" t="s">
        <v>1493</v>
      </c>
      <c r="B30" s="1">
        <v>44181</v>
      </c>
      <c r="C30" s="36">
        <v>-5</v>
      </c>
      <c r="D30" s="36"/>
      <c r="E30" s="36"/>
      <c r="F30" t="s">
        <v>13</v>
      </c>
      <c r="I30" t="s">
        <v>1506</v>
      </c>
      <c r="J30" t="s">
        <v>311</v>
      </c>
      <c r="K30" t="str">
        <f t="shared" si="0"/>
        <v>7506593905030312</v>
      </c>
      <c r="N30" t="s">
        <v>1507</v>
      </c>
    </row>
    <row r="31" spans="1:14" customFormat="1" x14ac:dyDescent="0.25">
      <c r="A31" t="s">
        <v>1493</v>
      </c>
      <c r="B31" s="1">
        <v>44182</v>
      </c>
      <c r="C31" s="36">
        <v>-35</v>
      </c>
      <c r="D31" s="36"/>
      <c r="E31" s="36"/>
      <c r="F31" t="s">
        <v>13</v>
      </c>
      <c r="I31" t="s">
        <v>1122</v>
      </c>
      <c r="J31" t="s">
        <v>847</v>
      </c>
      <c r="K31" t="str">
        <f t="shared" si="0"/>
        <v>7506593905030312</v>
      </c>
      <c r="N31" t="s">
        <v>1508</v>
      </c>
    </row>
    <row r="32" spans="1:14" customFormat="1" x14ac:dyDescent="0.25">
      <c r="A32" t="s">
        <v>1493</v>
      </c>
      <c r="B32" s="1">
        <v>44182</v>
      </c>
      <c r="C32" s="36">
        <v>-4.4400000000000004</v>
      </c>
      <c r="D32" s="36"/>
      <c r="E32" s="36"/>
      <c r="F32" t="s">
        <v>13</v>
      </c>
      <c r="I32" t="s">
        <v>1260</v>
      </c>
      <c r="J32" t="s">
        <v>144</v>
      </c>
      <c r="K32" t="str">
        <f t="shared" si="0"/>
        <v>7506593905030312</v>
      </c>
      <c r="N32" t="s">
        <v>1509</v>
      </c>
    </row>
    <row r="33" spans="1:14" customFormat="1" x14ac:dyDescent="0.25">
      <c r="A33" t="s">
        <v>1493</v>
      </c>
      <c r="B33" s="1">
        <v>44182</v>
      </c>
      <c r="C33" s="36">
        <v>-4.7</v>
      </c>
      <c r="D33" s="36"/>
      <c r="E33" s="36"/>
      <c r="F33" t="s">
        <v>13</v>
      </c>
      <c r="I33" t="s">
        <v>733</v>
      </c>
      <c r="J33" t="s">
        <v>734</v>
      </c>
      <c r="K33" t="str">
        <f t="shared" si="0"/>
        <v>7506593905030312</v>
      </c>
      <c r="N33" t="s">
        <v>1510</v>
      </c>
    </row>
    <row r="34" spans="1:14" customFormat="1" x14ac:dyDescent="0.25">
      <c r="A34" t="s">
        <v>1493</v>
      </c>
      <c r="B34" s="1">
        <v>44182</v>
      </c>
      <c r="C34" s="36">
        <v>-91</v>
      </c>
      <c r="D34" s="36"/>
      <c r="E34" s="36"/>
      <c r="F34" t="s">
        <v>13</v>
      </c>
      <c r="I34" t="s">
        <v>742</v>
      </c>
      <c r="J34" t="s">
        <v>57</v>
      </c>
      <c r="K34" t="str">
        <f t="shared" si="0"/>
        <v>7506593905030312</v>
      </c>
      <c r="N34" t="s">
        <v>1511</v>
      </c>
    </row>
    <row r="35" spans="1:14" customFormat="1" x14ac:dyDescent="0.25">
      <c r="A35" t="s">
        <v>1493</v>
      </c>
      <c r="B35" s="1">
        <v>44183</v>
      </c>
      <c r="C35" s="36">
        <v>-140</v>
      </c>
      <c r="D35" s="36"/>
      <c r="E35" s="36"/>
      <c r="F35" t="s">
        <v>98</v>
      </c>
      <c r="G35" t="s">
        <v>99</v>
      </c>
      <c r="H35" t="s">
        <v>100</v>
      </c>
      <c r="L35" t="s">
        <v>1512</v>
      </c>
      <c r="N35" t="s">
        <v>1063</v>
      </c>
    </row>
    <row r="36" spans="1:14" customFormat="1" x14ac:dyDescent="0.25">
      <c r="A36" t="s">
        <v>1493</v>
      </c>
      <c r="B36" s="1">
        <v>44183</v>
      </c>
      <c r="C36" s="36">
        <v>-5.3</v>
      </c>
      <c r="D36" s="36"/>
      <c r="E36" s="36"/>
      <c r="F36" t="s">
        <v>13</v>
      </c>
      <c r="I36" t="s">
        <v>1387</v>
      </c>
      <c r="J36" t="s">
        <v>1388</v>
      </c>
      <c r="K36" t="str">
        <f>"7506593905030312"</f>
        <v>7506593905030312</v>
      </c>
      <c r="N36" t="s">
        <v>1513</v>
      </c>
    </row>
    <row r="37" spans="1:14" customFormat="1" x14ac:dyDescent="0.25">
      <c r="A37" t="s">
        <v>1493</v>
      </c>
      <c r="B37" s="1">
        <v>44183</v>
      </c>
      <c r="C37" s="36">
        <v>-52</v>
      </c>
      <c r="D37" s="36"/>
      <c r="E37" s="36"/>
      <c r="F37" t="s">
        <v>29</v>
      </c>
      <c r="G37" t="s">
        <v>1514</v>
      </c>
      <c r="H37" t="s">
        <v>1515</v>
      </c>
      <c r="L37" t="s">
        <v>1516</v>
      </c>
      <c r="N37" t="s">
        <v>1517</v>
      </c>
    </row>
    <row r="38" spans="1:14" customFormat="1" x14ac:dyDescent="0.25">
      <c r="A38" t="s">
        <v>1493</v>
      </c>
      <c r="B38" s="1">
        <v>44184</v>
      </c>
      <c r="C38" s="36">
        <v>-8.1</v>
      </c>
      <c r="D38" s="36"/>
      <c r="E38" s="36"/>
      <c r="F38" t="s">
        <v>13</v>
      </c>
      <c r="I38" t="s">
        <v>886</v>
      </c>
      <c r="J38" t="s">
        <v>15</v>
      </c>
      <c r="K38" t="str">
        <f t="shared" ref="K38:K44" si="1">"7506593905030312"</f>
        <v>7506593905030312</v>
      </c>
      <c r="N38" t="s">
        <v>1518</v>
      </c>
    </row>
    <row r="39" spans="1:14" customFormat="1" x14ac:dyDescent="0.25">
      <c r="A39" t="s">
        <v>1493</v>
      </c>
      <c r="B39" s="1">
        <v>44184</v>
      </c>
      <c r="C39" s="36">
        <v>-11.5</v>
      </c>
      <c r="D39" s="36"/>
      <c r="E39" s="36"/>
      <c r="F39" t="s">
        <v>13</v>
      </c>
      <c r="I39" t="s">
        <v>832</v>
      </c>
      <c r="J39" t="s">
        <v>15</v>
      </c>
      <c r="K39" t="str">
        <f t="shared" si="1"/>
        <v>7506593905030312</v>
      </c>
      <c r="N39" t="s">
        <v>1519</v>
      </c>
    </row>
    <row r="40" spans="1:14" customFormat="1" x14ac:dyDescent="0.25">
      <c r="A40" t="s">
        <v>1493</v>
      </c>
      <c r="B40" s="1">
        <v>44184</v>
      </c>
      <c r="C40" s="36">
        <v>-58</v>
      </c>
      <c r="D40" s="36"/>
      <c r="E40" s="36"/>
      <c r="F40" t="s">
        <v>13</v>
      </c>
      <c r="I40" t="s">
        <v>1520</v>
      </c>
      <c r="J40" t="s">
        <v>27</v>
      </c>
      <c r="K40" t="str">
        <f t="shared" si="1"/>
        <v>7506593905030312</v>
      </c>
      <c r="N40" t="s">
        <v>1521</v>
      </c>
    </row>
    <row r="41" spans="1:14" customFormat="1" x14ac:dyDescent="0.25">
      <c r="A41" t="s">
        <v>1493</v>
      </c>
      <c r="B41" s="1">
        <v>44184</v>
      </c>
      <c r="C41" s="36">
        <v>-1.2</v>
      </c>
      <c r="D41" s="36"/>
      <c r="E41" s="36"/>
      <c r="F41" t="s">
        <v>13</v>
      </c>
      <c r="I41" t="s">
        <v>832</v>
      </c>
      <c r="J41" t="s">
        <v>15</v>
      </c>
      <c r="K41" t="str">
        <f t="shared" si="1"/>
        <v>7506593905030312</v>
      </c>
      <c r="N41" t="s">
        <v>1522</v>
      </c>
    </row>
    <row r="42" spans="1:14" customFormat="1" x14ac:dyDescent="0.25">
      <c r="A42" t="s">
        <v>1493</v>
      </c>
      <c r="B42" s="1">
        <v>44184</v>
      </c>
      <c r="C42" s="36">
        <v>-5</v>
      </c>
      <c r="D42" s="36"/>
      <c r="E42" s="36"/>
      <c r="F42" t="s">
        <v>13</v>
      </c>
      <c r="I42" t="s">
        <v>832</v>
      </c>
      <c r="J42" t="s">
        <v>15</v>
      </c>
      <c r="K42" t="str">
        <f t="shared" si="1"/>
        <v>7506593905030312</v>
      </c>
      <c r="N42" t="s">
        <v>1522</v>
      </c>
    </row>
    <row r="43" spans="1:14" customFormat="1" x14ac:dyDescent="0.25">
      <c r="A43" t="s">
        <v>1493</v>
      </c>
      <c r="B43" s="1">
        <v>44184</v>
      </c>
      <c r="C43" s="36">
        <v>-6.6</v>
      </c>
      <c r="D43" s="36"/>
      <c r="E43" s="36"/>
      <c r="F43" t="s">
        <v>13</v>
      </c>
      <c r="I43" t="s">
        <v>834</v>
      </c>
      <c r="J43" t="s">
        <v>15</v>
      </c>
      <c r="K43" t="str">
        <f t="shared" si="1"/>
        <v>7506593905030312</v>
      </c>
      <c r="N43" t="s">
        <v>1523</v>
      </c>
    </row>
    <row r="44" spans="1:14" customFormat="1" x14ac:dyDescent="0.25">
      <c r="A44" t="s">
        <v>1493</v>
      </c>
      <c r="B44" s="1">
        <v>44185</v>
      </c>
      <c r="C44" s="36">
        <v>-4.3</v>
      </c>
      <c r="D44" s="36"/>
      <c r="E44" s="36"/>
      <c r="F44" t="s">
        <v>13</v>
      </c>
      <c r="I44" t="s">
        <v>56</v>
      </c>
      <c r="J44" t="s">
        <v>57</v>
      </c>
      <c r="K44" t="str">
        <f t="shared" si="1"/>
        <v>7506593905030312</v>
      </c>
      <c r="N44" t="s">
        <v>1524</v>
      </c>
    </row>
    <row r="45" spans="1:14" customFormat="1" x14ac:dyDescent="0.25">
      <c r="A45" t="s">
        <v>1493</v>
      </c>
      <c r="B45" s="1">
        <v>44186</v>
      </c>
      <c r="C45" s="36">
        <v>-17</v>
      </c>
      <c r="D45" s="36"/>
      <c r="E45" s="36"/>
      <c r="F45" t="s">
        <v>29</v>
      </c>
      <c r="G45" t="s">
        <v>1525</v>
      </c>
      <c r="H45" t="s">
        <v>1526</v>
      </c>
      <c r="L45" t="s">
        <v>1527</v>
      </c>
      <c r="M45" t="s">
        <v>1528</v>
      </c>
      <c r="N45" t="s">
        <v>1529</v>
      </c>
    </row>
    <row r="46" spans="1:14" customFormat="1" x14ac:dyDescent="0.25">
      <c r="A46" t="s">
        <v>1493</v>
      </c>
      <c r="B46" s="1">
        <v>44187</v>
      </c>
      <c r="C46" s="35"/>
      <c r="D46" s="36">
        <v>-513.51</v>
      </c>
      <c r="E46" s="36"/>
      <c r="F46" t="s">
        <v>13</v>
      </c>
      <c r="I46" t="s">
        <v>725</v>
      </c>
      <c r="J46" t="s">
        <v>726</v>
      </c>
      <c r="K46" t="str">
        <f>"7506593905030312"</f>
        <v>7506593905030312</v>
      </c>
      <c r="N46" t="s">
        <v>1530</v>
      </c>
    </row>
    <row r="47" spans="1:14" customFormat="1" x14ac:dyDescent="0.25">
      <c r="A47" t="s">
        <v>1493</v>
      </c>
      <c r="B47" s="1">
        <v>44188</v>
      </c>
      <c r="C47" s="36">
        <v>-100.98</v>
      </c>
      <c r="D47" s="36"/>
      <c r="E47" s="36"/>
      <c r="F47" t="s">
        <v>98</v>
      </c>
      <c r="G47" t="s">
        <v>147</v>
      </c>
      <c r="H47" t="s">
        <v>54</v>
      </c>
      <c r="L47">
        <v>7.0552869410070499E+21</v>
      </c>
      <c r="N47" t="s">
        <v>148</v>
      </c>
    </row>
    <row r="48" spans="1:14" customFormat="1" x14ac:dyDescent="0.25">
      <c r="A48" t="s">
        <v>1493</v>
      </c>
      <c r="B48" s="1">
        <v>44188</v>
      </c>
      <c r="C48" s="36">
        <v>1393.34</v>
      </c>
      <c r="D48" s="36"/>
      <c r="E48" s="36"/>
      <c r="F48" t="s">
        <v>17</v>
      </c>
      <c r="G48" t="s">
        <v>127</v>
      </c>
      <c r="H48" t="s">
        <v>128</v>
      </c>
      <c r="L48" t="s">
        <v>1531</v>
      </c>
      <c r="M48" t="s">
        <v>1411</v>
      </c>
      <c r="N48" t="s">
        <v>1532</v>
      </c>
    </row>
    <row r="49" spans="1:14" customFormat="1" x14ac:dyDescent="0.25">
      <c r="A49" t="s">
        <v>1493</v>
      </c>
      <c r="B49" s="1">
        <v>44188</v>
      </c>
      <c r="C49" s="36">
        <v>-16.350000000000001</v>
      </c>
      <c r="D49" s="36"/>
      <c r="E49" s="36"/>
      <c r="F49" t="s">
        <v>22</v>
      </c>
      <c r="I49" t="s">
        <v>530</v>
      </c>
      <c r="J49" t="s">
        <v>531</v>
      </c>
      <c r="K49" t="str">
        <f t="shared" ref="K49:K55" si="2">"7506593905030312"</f>
        <v>7506593905030312</v>
      </c>
      <c r="N49" t="s">
        <v>1533</v>
      </c>
    </row>
    <row r="50" spans="1:14" customFormat="1" x14ac:dyDescent="0.25">
      <c r="A50" t="s">
        <v>1493</v>
      </c>
      <c r="B50" s="1">
        <v>44189</v>
      </c>
      <c r="C50" s="36">
        <v>-5</v>
      </c>
      <c r="D50" s="36"/>
      <c r="E50" s="36"/>
      <c r="F50" t="s">
        <v>13</v>
      </c>
      <c r="I50" t="s">
        <v>733</v>
      </c>
      <c r="J50" t="s">
        <v>734</v>
      </c>
      <c r="K50" t="str">
        <f t="shared" si="2"/>
        <v>7506593905030312</v>
      </c>
      <c r="N50" t="s">
        <v>1534</v>
      </c>
    </row>
    <row r="51" spans="1:14" customFormat="1" x14ac:dyDescent="0.25">
      <c r="A51" t="s">
        <v>1493</v>
      </c>
      <c r="B51" s="1">
        <v>44192</v>
      </c>
      <c r="C51" s="36">
        <v>-5.0999999999999996</v>
      </c>
      <c r="D51" s="36"/>
      <c r="E51" s="36"/>
      <c r="F51" t="s">
        <v>13</v>
      </c>
      <c r="I51" t="s">
        <v>56</v>
      </c>
      <c r="J51" t="s">
        <v>57</v>
      </c>
      <c r="K51" t="str">
        <f t="shared" si="2"/>
        <v>7506593905030312</v>
      </c>
      <c r="N51" t="s">
        <v>1535</v>
      </c>
    </row>
    <row r="52" spans="1:14" customFormat="1" x14ac:dyDescent="0.25">
      <c r="A52" t="s">
        <v>1493</v>
      </c>
      <c r="B52" s="1">
        <v>44192</v>
      </c>
      <c r="C52" s="36">
        <v>-3.8</v>
      </c>
      <c r="D52" s="36"/>
      <c r="E52" s="36"/>
      <c r="F52" t="s">
        <v>13</v>
      </c>
      <c r="I52" t="s">
        <v>1387</v>
      </c>
      <c r="J52" t="s">
        <v>1388</v>
      </c>
      <c r="K52" t="str">
        <f t="shared" si="2"/>
        <v>7506593905030312</v>
      </c>
      <c r="N52" t="s">
        <v>1536</v>
      </c>
    </row>
    <row r="53" spans="1:14" customFormat="1" x14ac:dyDescent="0.25">
      <c r="A53" t="s">
        <v>1493</v>
      </c>
      <c r="B53" s="1">
        <v>44193</v>
      </c>
      <c r="C53" s="36">
        <v>-4.5</v>
      </c>
      <c r="D53" s="36"/>
      <c r="E53" s="36"/>
      <c r="F53" t="s">
        <v>13</v>
      </c>
      <c r="I53" t="s">
        <v>886</v>
      </c>
      <c r="J53" t="s">
        <v>15</v>
      </c>
      <c r="K53" t="str">
        <f t="shared" si="2"/>
        <v>7506593905030312</v>
      </c>
      <c r="N53" t="s">
        <v>1537</v>
      </c>
    </row>
    <row r="54" spans="1:14" customFormat="1" x14ac:dyDescent="0.25">
      <c r="A54" t="s">
        <v>1493</v>
      </c>
      <c r="B54" s="1">
        <v>44193</v>
      </c>
      <c r="C54" s="36">
        <v>-3.4</v>
      </c>
      <c r="D54" s="36"/>
      <c r="E54" s="36"/>
      <c r="F54" t="s">
        <v>13</v>
      </c>
      <c r="I54" t="s">
        <v>832</v>
      </c>
      <c r="J54" t="s">
        <v>15</v>
      </c>
      <c r="K54" t="str">
        <f t="shared" si="2"/>
        <v>7506593905030312</v>
      </c>
      <c r="N54" t="s">
        <v>1538</v>
      </c>
    </row>
    <row r="55" spans="1:14" customFormat="1" x14ac:dyDescent="0.25">
      <c r="A55" t="s">
        <v>1493</v>
      </c>
      <c r="B55" s="1">
        <v>44193</v>
      </c>
      <c r="C55" s="36">
        <v>-2.2000000000000002</v>
      </c>
      <c r="D55" s="36"/>
      <c r="E55" s="36"/>
      <c r="F55" t="s">
        <v>13</v>
      </c>
      <c r="I55" t="s">
        <v>834</v>
      </c>
      <c r="J55" t="s">
        <v>15</v>
      </c>
      <c r="K55" t="str">
        <f t="shared" si="2"/>
        <v>7506593905030312</v>
      </c>
      <c r="N55" t="s">
        <v>1539</v>
      </c>
    </row>
    <row r="56" spans="1:14" customFormat="1" x14ac:dyDescent="0.25">
      <c r="A56" t="s">
        <v>1493</v>
      </c>
      <c r="B56" s="1">
        <v>44193</v>
      </c>
      <c r="C56" s="36">
        <v>-31.45</v>
      </c>
      <c r="D56" s="36"/>
      <c r="E56" s="36"/>
      <c r="F56" t="s">
        <v>29</v>
      </c>
      <c r="G56" t="s">
        <v>104</v>
      </c>
      <c r="H56" t="s">
        <v>105</v>
      </c>
      <c r="L56">
        <v>465000776133</v>
      </c>
      <c r="N56" t="s">
        <v>1540</v>
      </c>
    </row>
    <row r="57" spans="1:14" customFormat="1" x14ac:dyDescent="0.25">
      <c r="A57" t="s">
        <v>1541</v>
      </c>
      <c r="B57" s="1">
        <v>44192</v>
      </c>
      <c r="C57" s="36">
        <v>-70.400000000000006</v>
      </c>
      <c r="D57" s="36"/>
      <c r="E57" s="36"/>
      <c r="F57" t="s">
        <v>22</v>
      </c>
      <c r="I57" t="s">
        <v>1429</v>
      </c>
      <c r="J57" t="s">
        <v>1430</v>
      </c>
      <c r="K57" t="str">
        <f>"7506593905030312"</f>
        <v>7506593905030312</v>
      </c>
      <c r="N57" t="s">
        <v>1542</v>
      </c>
    </row>
    <row r="58" spans="1:14" customFormat="1" x14ac:dyDescent="0.25">
      <c r="A58" t="s">
        <v>1541</v>
      </c>
      <c r="B58" s="1">
        <v>44194</v>
      </c>
      <c r="C58" s="36">
        <v>-30.85</v>
      </c>
      <c r="D58" s="36"/>
      <c r="E58" s="36"/>
      <c r="F58" t="s">
        <v>13</v>
      </c>
      <c r="I58" t="s">
        <v>1260</v>
      </c>
      <c r="J58" t="s">
        <v>144</v>
      </c>
      <c r="K58" t="str">
        <f>"7506593905030312"</f>
        <v>7506593905030312</v>
      </c>
      <c r="N58" t="s">
        <v>1543</v>
      </c>
    </row>
    <row r="59" spans="1:14" customFormat="1" x14ac:dyDescent="0.25">
      <c r="A59" t="s">
        <v>1541</v>
      </c>
      <c r="B59" s="1">
        <v>44194</v>
      </c>
      <c r="C59" s="36">
        <v>-38.22</v>
      </c>
      <c r="D59" s="36"/>
      <c r="E59" s="36"/>
      <c r="F59" t="s">
        <v>13</v>
      </c>
      <c r="I59" t="s">
        <v>226</v>
      </c>
      <c r="J59" t="s">
        <v>227</v>
      </c>
      <c r="K59" t="str">
        <f>"7506593905030312"</f>
        <v>7506593905030312</v>
      </c>
      <c r="N59" t="s">
        <v>1544</v>
      </c>
    </row>
    <row r="60" spans="1:14" customFormat="1" x14ac:dyDescent="0.25">
      <c r="A60" t="s">
        <v>1541</v>
      </c>
      <c r="B60" s="1">
        <v>44195</v>
      </c>
      <c r="C60" s="36">
        <v>-828.99</v>
      </c>
      <c r="D60" s="36"/>
      <c r="E60" s="36"/>
      <c r="F60" t="s">
        <v>149</v>
      </c>
      <c r="L60" t="s">
        <v>1545</v>
      </c>
      <c r="M60" t="s">
        <v>151</v>
      </c>
      <c r="N60" t="s">
        <v>152</v>
      </c>
    </row>
    <row r="61" spans="1:14" customFormat="1" x14ac:dyDescent="0.25">
      <c r="A61" t="s">
        <v>1541</v>
      </c>
      <c r="B61" s="1">
        <v>44196</v>
      </c>
      <c r="C61" s="36">
        <v>-10</v>
      </c>
      <c r="D61" s="36"/>
      <c r="E61" s="36"/>
      <c r="F61" t="s">
        <v>29</v>
      </c>
      <c r="G61" t="s">
        <v>1546</v>
      </c>
      <c r="H61" t="s">
        <v>1547</v>
      </c>
      <c r="L61">
        <v>274850002174</v>
      </c>
      <c r="N61" t="s">
        <v>1548</v>
      </c>
    </row>
    <row r="63" spans="1:14" ht="15.75" customHeight="1" x14ac:dyDescent="0.25">
      <c r="C63" s="34" t="str">
        <f>C4</f>
        <v>PRIVE</v>
      </c>
      <c r="D63" s="34" t="str">
        <f>D4</f>
        <v>EXTRA</v>
      </c>
      <c r="E63" s="34" t="s">
        <v>158</v>
      </c>
    </row>
    <row r="64" spans="1:14" ht="15.75" customHeight="1" x14ac:dyDescent="0.25">
      <c r="C64" s="37">
        <f>SUM(C5:C62)</f>
        <v>-541.4100000000002</v>
      </c>
      <c r="D64" s="37">
        <f>SUM(D5:D62)</f>
        <v>-1889.6499999999999</v>
      </c>
      <c r="E64" s="37">
        <f>SUM(E5:E62)</f>
        <v>0</v>
      </c>
    </row>
    <row r="65" spans="1:6" ht="15.75" customHeight="1" x14ac:dyDescent="0.25">
      <c r="C65" s="76">
        <f>SUM(C64:D64)</f>
        <v>-2431.06</v>
      </c>
      <c r="D65" s="77"/>
      <c r="E65" s="38"/>
      <c r="F65" s="28"/>
    </row>
    <row r="66" spans="1:6" x14ac:dyDescent="0.25">
      <c r="A66" s="6" t="s">
        <v>1549</v>
      </c>
      <c r="D66" s="35">
        <v>70000</v>
      </c>
    </row>
    <row r="67" spans="1:6" x14ac:dyDescent="0.25">
      <c r="F67" s="29"/>
    </row>
  </sheetData>
  <mergeCells count="1">
    <mergeCell ref="C65:D65"/>
  </mergeCell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D272-022D-43A9-8931-A79F1821BBB6}">
  <dimension ref="A4:N61"/>
  <sheetViews>
    <sheetView topLeftCell="A31" workbookViewId="0">
      <selection activeCell="C14" sqref="C14"/>
    </sheetView>
  </sheetViews>
  <sheetFormatPr baseColWidth="10" defaultRowHeight="15" x14ac:dyDescent="0.25"/>
  <cols>
    <col min="1" max="16384" width="11.42578125" style="6"/>
  </cols>
  <sheetData>
    <row r="4" spans="1:14" x14ac:dyDescent="0.25">
      <c r="A4" s="6" t="s">
        <v>0</v>
      </c>
      <c r="B4" s="6" t="s">
        <v>2</v>
      </c>
      <c r="C4" s="8" t="s">
        <v>156</v>
      </c>
      <c r="D4" s="8" t="s">
        <v>157</v>
      </c>
      <c r="E4" s="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1291</v>
      </c>
      <c r="B6" s="21">
        <v>44166</v>
      </c>
      <c r="C6" s="6">
        <v>14.78</v>
      </c>
      <c r="F6" s="6" t="s">
        <v>17</v>
      </c>
      <c r="G6" s="6" t="s">
        <v>163</v>
      </c>
      <c r="H6" s="6" t="s">
        <v>164</v>
      </c>
      <c r="L6" s="6" t="s">
        <v>1550</v>
      </c>
      <c r="M6" s="6" t="s">
        <v>1551</v>
      </c>
      <c r="N6" s="6" t="s">
        <v>1552</v>
      </c>
    </row>
    <row r="7" spans="1:14" x14ac:dyDescent="0.25">
      <c r="A7" s="6" t="s">
        <v>1291</v>
      </c>
      <c r="B7" s="21">
        <v>44166</v>
      </c>
      <c r="C7" s="6">
        <v>14.78</v>
      </c>
      <c r="F7" s="6" t="s">
        <v>17</v>
      </c>
      <c r="G7" s="6" t="s">
        <v>163</v>
      </c>
      <c r="H7" s="6" t="s">
        <v>164</v>
      </c>
      <c r="L7" s="6" t="s">
        <v>1553</v>
      </c>
      <c r="M7" s="6" t="s">
        <v>1551</v>
      </c>
      <c r="N7" s="6" t="s">
        <v>1554</v>
      </c>
    </row>
    <row r="8" spans="1:14" x14ac:dyDescent="0.25">
      <c r="A8" s="6" t="s">
        <v>1291</v>
      </c>
      <c r="B8" s="21">
        <v>44166</v>
      </c>
      <c r="C8" s="6">
        <v>14.78</v>
      </c>
      <c r="F8" s="6" t="s">
        <v>17</v>
      </c>
      <c r="G8" s="6" t="s">
        <v>163</v>
      </c>
      <c r="H8" s="6" t="s">
        <v>164</v>
      </c>
      <c r="L8" s="6" t="s">
        <v>1555</v>
      </c>
      <c r="M8" s="6" t="s">
        <v>1551</v>
      </c>
      <c r="N8" s="6" t="s">
        <v>1556</v>
      </c>
    </row>
    <row r="9" spans="1:14" x14ac:dyDescent="0.25">
      <c r="A9" s="6" t="s">
        <v>1291</v>
      </c>
      <c r="B9" s="21">
        <v>44166</v>
      </c>
      <c r="C9" s="6">
        <v>14.78</v>
      </c>
      <c r="F9" s="6" t="s">
        <v>17</v>
      </c>
      <c r="G9" s="6" t="s">
        <v>163</v>
      </c>
      <c r="H9" s="6" t="s">
        <v>164</v>
      </c>
      <c r="L9" s="6" t="s">
        <v>1557</v>
      </c>
      <c r="M9" s="6" t="s">
        <v>1558</v>
      </c>
      <c r="N9" s="6" t="s">
        <v>1559</v>
      </c>
    </row>
    <row r="10" spans="1:14" x14ac:dyDescent="0.25">
      <c r="A10" s="6" t="s">
        <v>1291</v>
      </c>
      <c r="B10" s="21">
        <v>44166</v>
      </c>
      <c r="C10" s="6">
        <v>378.99</v>
      </c>
      <c r="F10" s="6" t="s">
        <v>17</v>
      </c>
      <c r="G10" s="6" t="s">
        <v>355</v>
      </c>
      <c r="H10" s="6" t="s">
        <v>356</v>
      </c>
      <c r="L10" s="6" t="s">
        <v>1560</v>
      </c>
      <c r="N10" s="6" t="s">
        <v>1561</v>
      </c>
    </row>
    <row r="11" spans="1:14" x14ac:dyDescent="0.25">
      <c r="A11" s="6" t="s">
        <v>1291</v>
      </c>
      <c r="B11" s="21">
        <v>44166</v>
      </c>
      <c r="C11" s="6">
        <v>-2.99</v>
      </c>
      <c r="F11" s="6" t="s">
        <v>13</v>
      </c>
      <c r="I11" s="6" t="s">
        <v>768</v>
      </c>
      <c r="J11" s="6" t="s">
        <v>57</v>
      </c>
      <c r="K11" s="6" t="str">
        <f t="shared" ref="K11:K18" si="0">"7506593903010016"</f>
        <v>7506593903010016</v>
      </c>
      <c r="N11" s="6" t="s">
        <v>1562</v>
      </c>
    </row>
    <row r="12" spans="1:14" x14ac:dyDescent="0.25">
      <c r="A12" s="6" t="s">
        <v>1291</v>
      </c>
      <c r="B12" s="21">
        <v>44166</v>
      </c>
      <c r="C12" s="6">
        <v>-46.36</v>
      </c>
      <c r="F12" s="6" t="s">
        <v>13</v>
      </c>
      <c r="I12" s="6" t="s">
        <v>89</v>
      </c>
      <c r="J12" s="6" t="s">
        <v>90</v>
      </c>
      <c r="K12" s="6" t="str">
        <f t="shared" si="0"/>
        <v>7506593903010016</v>
      </c>
      <c r="N12" s="6" t="s">
        <v>1563</v>
      </c>
    </row>
    <row r="13" spans="1:14" x14ac:dyDescent="0.25">
      <c r="A13" s="6" t="s">
        <v>1291</v>
      </c>
      <c r="B13" s="21">
        <v>44167</v>
      </c>
      <c r="C13" s="6">
        <v>-1.5</v>
      </c>
      <c r="F13" s="6" t="s">
        <v>13</v>
      </c>
      <c r="I13" s="6" t="s">
        <v>1564</v>
      </c>
      <c r="J13" s="6" t="s">
        <v>144</v>
      </c>
      <c r="K13" s="6" t="str">
        <f t="shared" si="0"/>
        <v>7506593903010016</v>
      </c>
      <c r="N13" s="6" t="s">
        <v>1565</v>
      </c>
    </row>
    <row r="14" spans="1:14" x14ac:dyDescent="0.25">
      <c r="A14" s="6" t="s">
        <v>1291</v>
      </c>
      <c r="B14" s="21">
        <v>44168</v>
      </c>
      <c r="C14" s="6">
        <v>-72.069999999999993</v>
      </c>
      <c r="F14" s="6" t="s">
        <v>22</v>
      </c>
      <c r="I14" s="6" t="s">
        <v>260</v>
      </c>
      <c r="J14" s="6" t="s">
        <v>57</v>
      </c>
      <c r="K14" s="6" t="str">
        <f t="shared" si="0"/>
        <v>7506593903010016</v>
      </c>
      <c r="N14" s="6" t="s">
        <v>1566</v>
      </c>
    </row>
    <row r="15" spans="1:14" x14ac:dyDescent="0.25">
      <c r="A15" s="6" t="s">
        <v>1291</v>
      </c>
      <c r="B15" s="21">
        <v>44168</v>
      </c>
      <c r="C15" s="6">
        <v>-13.36</v>
      </c>
      <c r="F15" s="6" t="s">
        <v>13</v>
      </c>
      <c r="I15" s="6" t="s">
        <v>1342</v>
      </c>
      <c r="J15" s="6" t="s">
        <v>345</v>
      </c>
      <c r="K15" s="6" t="str">
        <f t="shared" si="0"/>
        <v>7506593903010016</v>
      </c>
      <c r="N15" s="6" t="s">
        <v>1567</v>
      </c>
    </row>
    <row r="16" spans="1:14" x14ac:dyDescent="0.25">
      <c r="A16" s="6" t="s">
        <v>1291</v>
      </c>
      <c r="B16" s="21">
        <v>44169</v>
      </c>
      <c r="C16" s="6">
        <v>-66.72</v>
      </c>
      <c r="F16" s="6" t="s">
        <v>22</v>
      </c>
      <c r="I16" s="6" t="s">
        <v>1568</v>
      </c>
      <c r="J16" s="6" t="s">
        <v>345</v>
      </c>
      <c r="K16" s="6" t="str">
        <f t="shared" si="0"/>
        <v>7506593903010016</v>
      </c>
      <c r="N16" s="6" t="s">
        <v>1569</v>
      </c>
    </row>
    <row r="17" spans="1:14" x14ac:dyDescent="0.25">
      <c r="A17" s="6" t="s">
        <v>1291</v>
      </c>
      <c r="B17" s="21">
        <v>44169</v>
      </c>
      <c r="C17" s="6">
        <v>-71.69</v>
      </c>
      <c r="F17" s="6" t="s">
        <v>13</v>
      </c>
      <c r="I17" s="6" t="s">
        <v>226</v>
      </c>
      <c r="J17" s="6" t="s">
        <v>227</v>
      </c>
      <c r="K17" s="6" t="str">
        <f t="shared" si="0"/>
        <v>7506593903010016</v>
      </c>
      <c r="N17" s="6" t="s">
        <v>1570</v>
      </c>
    </row>
    <row r="18" spans="1:14" x14ac:dyDescent="0.25">
      <c r="A18" s="6" t="s">
        <v>1291</v>
      </c>
      <c r="B18" s="21">
        <v>44169</v>
      </c>
      <c r="C18" s="6">
        <v>-6</v>
      </c>
      <c r="F18" s="6" t="s">
        <v>13</v>
      </c>
      <c r="I18" s="6" t="s">
        <v>1571</v>
      </c>
      <c r="J18" s="6" t="s">
        <v>1572</v>
      </c>
      <c r="K18" s="6" t="str">
        <f t="shared" si="0"/>
        <v>7506593903010016</v>
      </c>
      <c r="N18" s="6" t="s">
        <v>1573</v>
      </c>
    </row>
    <row r="19" spans="1:14" x14ac:dyDescent="0.25">
      <c r="A19" s="6" t="s">
        <v>1291</v>
      </c>
      <c r="B19" s="21">
        <v>44172</v>
      </c>
      <c r="C19" s="6">
        <v>22.78</v>
      </c>
      <c r="F19" s="6" t="s">
        <v>17</v>
      </c>
      <c r="G19" s="6" t="s">
        <v>163</v>
      </c>
      <c r="H19" s="6" t="s">
        <v>164</v>
      </c>
      <c r="L19" s="6" t="s">
        <v>1574</v>
      </c>
      <c r="M19" s="6" t="s">
        <v>1234</v>
      </c>
      <c r="N19" s="6" t="s">
        <v>1575</v>
      </c>
    </row>
    <row r="20" spans="1:14" x14ac:dyDescent="0.25">
      <c r="A20" s="6" t="s">
        <v>1291</v>
      </c>
      <c r="B20" s="21">
        <v>44172</v>
      </c>
      <c r="C20" s="6">
        <v>-2.7</v>
      </c>
      <c r="F20" s="6" t="s">
        <v>13</v>
      </c>
      <c r="I20" s="6" t="s">
        <v>310</v>
      </c>
      <c r="J20" s="6" t="s">
        <v>311</v>
      </c>
      <c r="K20" s="6" t="str">
        <f>"7506593903010016"</f>
        <v>7506593903010016</v>
      </c>
      <c r="N20" s="6" t="s">
        <v>1576</v>
      </c>
    </row>
    <row r="21" spans="1:14" x14ac:dyDescent="0.25">
      <c r="A21" s="6" t="s">
        <v>1291</v>
      </c>
      <c r="B21" s="21">
        <v>44173</v>
      </c>
      <c r="C21" s="6">
        <v>1.02</v>
      </c>
      <c r="F21" s="6" t="s">
        <v>17</v>
      </c>
      <c r="G21" s="6" t="s">
        <v>163</v>
      </c>
      <c r="H21" s="6" t="s">
        <v>164</v>
      </c>
      <c r="L21" s="6" t="s">
        <v>1577</v>
      </c>
      <c r="M21" s="6" t="s">
        <v>1578</v>
      </c>
      <c r="N21" s="6" t="s">
        <v>1579</v>
      </c>
    </row>
    <row r="22" spans="1:14" x14ac:dyDescent="0.25">
      <c r="A22" s="6" t="s">
        <v>1397</v>
      </c>
      <c r="B22" s="21">
        <v>44174</v>
      </c>
      <c r="C22" s="6">
        <v>-2.77</v>
      </c>
      <c r="F22" s="6" t="s">
        <v>107</v>
      </c>
      <c r="G22" s="6" t="s">
        <v>1359</v>
      </c>
      <c r="H22" s="6" t="s">
        <v>1580</v>
      </c>
      <c r="L22" s="6" t="s">
        <v>1361</v>
      </c>
      <c r="N22" s="6" t="s">
        <v>1581</v>
      </c>
    </row>
    <row r="23" spans="1:14" x14ac:dyDescent="0.25">
      <c r="A23" s="6" t="s">
        <v>1397</v>
      </c>
      <c r="B23" s="21">
        <v>44176</v>
      </c>
      <c r="C23" s="6">
        <v>-7.28</v>
      </c>
      <c r="F23" s="6" t="s">
        <v>13</v>
      </c>
      <c r="I23" s="6" t="s">
        <v>226</v>
      </c>
      <c r="J23" s="6" t="s">
        <v>227</v>
      </c>
      <c r="K23" s="6" t="str">
        <f t="shared" ref="K23:K38" si="1">"7506593903010016"</f>
        <v>7506593903010016</v>
      </c>
      <c r="N23" s="6" t="s">
        <v>1582</v>
      </c>
    </row>
    <row r="24" spans="1:14" x14ac:dyDescent="0.25">
      <c r="A24" s="6" t="s">
        <v>1397</v>
      </c>
      <c r="B24" s="21">
        <v>44176</v>
      </c>
      <c r="C24" s="6">
        <v>-19</v>
      </c>
      <c r="F24" s="6" t="s">
        <v>13</v>
      </c>
      <c r="I24" s="6" t="s">
        <v>1583</v>
      </c>
      <c r="J24" s="6" t="s">
        <v>937</v>
      </c>
      <c r="K24" s="6" t="str">
        <f t="shared" si="1"/>
        <v>7506593903010016</v>
      </c>
      <c r="N24" s="6" t="s">
        <v>1584</v>
      </c>
    </row>
    <row r="25" spans="1:14" x14ac:dyDescent="0.25">
      <c r="A25" s="6" t="s">
        <v>1397</v>
      </c>
      <c r="B25" s="21">
        <v>44176</v>
      </c>
      <c r="C25" s="6">
        <v>-55.59</v>
      </c>
      <c r="F25" s="6" t="s">
        <v>13</v>
      </c>
      <c r="I25" s="6" t="s">
        <v>223</v>
      </c>
      <c r="J25" s="6" t="s">
        <v>224</v>
      </c>
      <c r="K25" s="6" t="str">
        <f t="shared" si="1"/>
        <v>7506593903010016</v>
      </c>
      <c r="N25" s="6" t="s">
        <v>1585</v>
      </c>
    </row>
    <row r="26" spans="1:14" x14ac:dyDescent="0.25">
      <c r="A26" s="6" t="s">
        <v>1397</v>
      </c>
      <c r="B26" s="21">
        <v>44176</v>
      </c>
      <c r="C26" s="6">
        <v>-11.49</v>
      </c>
      <c r="F26" s="6" t="s">
        <v>13</v>
      </c>
      <c r="I26" s="6" t="s">
        <v>413</v>
      </c>
      <c r="J26" s="6" t="s">
        <v>345</v>
      </c>
      <c r="K26" s="6" t="str">
        <f t="shared" si="1"/>
        <v>7506593903010016</v>
      </c>
      <c r="N26" s="6" t="s">
        <v>1586</v>
      </c>
    </row>
    <row r="27" spans="1:14" x14ac:dyDescent="0.25">
      <c r="A27" s="6" t="s">
        <v>1397</v>
      </c>
      <c r="B27" s="21">
        <v>44179</v>
      </c>
      <c r="C27" s="6">
        <v>-21.97</v>
      </c>
      <c r="F27" s="6" t="s">
        <v>13</v>
      </c>
      <c r="I27" s="6" t="s">
        <v>1096</v>
      </c>
      <c r="J27" s="6" t="s">
        <v>87</v>
      </c>
      <c r="K27" s="6" t="str">
        <f t="shared" si="1"/>
        <v>7506593903010016</v>
      </c>
      <c r="N27" s="6" t="s">
        <v>1587</v>
      </c>
    </row>
    <row r="28" spans="1:14" x14ac:dyDescent="0.25">
      <c r="A28" s="6" t="s">
        <v>1397</v>
      </c>
      <c r="B28" s="21">
        <v>44179</v>
      </c>
      <c r="C28" s="6">
        <v>-33.4</v>
      </c>
      <c r="F28" s="6" t="s">
        <v>13</v>
      </c>
      <c r="I28" s="6" t="s">
        <v>742</v>
      </c>
      <c r="J28" s="6" t="s">
        <v>57</v>
      </c>
      <c r="K28" s="6" t="str">
        <f t="shared" si="1"/>
        <v>7506593903010016</v>
      </c>
      <c r="N28" s="6" t="s">
        <v>1588</v>
      </c>
    </row>
    <row r="29" spans="1:14" x14ac:dyDescent="0.25">
      <c r="A29" s="6" t="s">
        <v>1397</v>
      </c>
      <c r="B29" s="21">
        <v>44180</v>
      </c>
      <c r="C29" s="6">
        <v>-9.98</v>
      </c>
      <c r="F29" s="6" t="s">
        <v>22</v>
      </c>
      <c r="I29" s="6" t="s">
        <v>1589</v>
      </c>
      <c r="J29" s="6" t="s">
        <v>87</v>
      </c>
      <c r="K29" s="6" t="str">
        <f t="shared" si="1"/>
        <v>7506593903010016</v>
      </c>
      <c r="N29" s="6" t="s">
        <v>1590</v>
      </c>
    </row>
    <row r="30" spans="1:14" x14ac:dyDescent="0.25">
      <c r="A30" s="6" t="s">
        <v>1397</v>
      </c>
      <c r="B30" s="21">
        <v>44181</v>
      </c>
      <c r="C30" s="6">
        <v>-40.369999999999997</v>
      </c>
      <c r="F30" s="6" t="s">
        <v>13</v>
      </c>
      <c r="I30" s="6" t="s">
        <v>1342</v>
      </c>
      <c r="J30" s="6" t="s">
        <v>345</v>
      </c>
      <c r="K30" s="6" t="str">
        <f t="shared" si="1"/>
        <v>7506593903010016</v>
      </c>
      <c r="N30" s="6" t="s">
        <v>1591</v>
      </c>
    </row>
    <row r="31" spans="1:14" x14ac:dyDescent="0.25">
      <c r="A31" s="6" t="s">
        <v>1397</v>
      </c>
      <c r="B31" s="21">
        <v>44182</v>
      </c>
      <c r="C31" s="6">
        <v>-11.25</v>
      </c>
      <c r="F31" s="6" t="s">
        <v>13</v>
      </c>
      <c r="I31" s="6" t="s">
        <v>1583</v>
      </c>
      <c r="J31" s="6" t="s">
        <v>937</v>
      </c>
      <c r="K31" s="6" t="str">
        <f t="shared" si="1"/>
        <v>7506593903010016</v>
      </c>
      <c r="N31" s="6" t="s">
        <v>1592</v>
      </c>
    </row>
    <row r="32" spans="1:14" x14ac:dyDescent="0.25">
      <c r="A32" s="6" t="s">
        <v>1397</v>
      </c>
      <c r="B32" s="21">
        <v>44182</v>
      </c>
      <c r="C32" s="6">
        <v>-45.55</v>
      </c>
      <c r="F32" s="6" t="s">
        <v>13</v>
      </c>
      <c r="I32" s="6" t="s">
        <v>89</v>
      </c>
      <c r="J32" s="6" t="s">
        <v>90</v>
      </c>
      <c r="K32" s="6" t="str">
        <f t="shared" si="1"/>
        <v>7506593903010016</v>
      </c>
      <c r="N32" s="6" t="s">
        <v>1593</v>
      </c>
    </row>
    <row r="33" spans="1:14" x14ac:dyDescent="0.25">
      <c r="A33" s="6" t="s">
        <v>1397</v>
      </c>
      <c r="B33" s="21">
        <v>44182</v>
      </c>
      <c r="C33" s="6">
        <v>-40.950000000000003</v>
      </c>
      <c r="F33" s="6" t="s">
        <v>22</v>
      </c>
      <c r="I33" s="6" t="s">
        <v>260</v>
      </c>
      <c r="J33" s="6" t="s">
        <v>57</v>
      </c>
      <c r="K33" s="6" t="str">
        <f t="shared" si="1"/>
        <v>7506593903010016</v>
      </c>
      <c r="N33" s="6" t="s">
        <v>1594</v>
      </c>
    </row>
    <row r="34" spans="1:14" x14ac:dyDescent="0.25">
      <c r="A34" s="6" t="s">
        <v>1397</v>
      </c>
      <c r="B34" s="21">
        <v>44183</v>
      </c>
      <c r="C34" s="6">
        <v>-38.520000000000003</v>
      </c>
      <c r="F34" s="6" t="s">
        <v>13</v>
      </c>
      <c r="I34" s="6" t="s">
        <v>226</v>
      </c>
      <c r="J34" s="6" t="s">
        <v>227</v>
      </c>
      <c r="K34" s="6" t="str">
        <f t="shared" si="1"/>
        <v>7506593903010016</v>
      </c>
      <c r="N34" s="6" t="s">
        <v>1595</v>
      </c>
    </row>
    <row r="35" spans="1:14" x14ac:dyDescent="0.25">
      <c r="A35" s="6" t="s">
        <v>1397</v>
      </c>
      <c r="B35" s="21">
        <v>44186</v>
      </c>
      <c r="C35" s="6">
        <v>-12</v>
      </c>
      <c r="F35" s="6" t="s">
        <v>13</v>
      </c>
      <c r="I35" s="6" t="s">
        <v>1596</v>
      </c>
      <c r="J35" s="6" t="s">
        <v>1597</v>
      </c>
      <c r="K35" s="6" t="str">
        <f t="shared" si="1"/>
        <v>7506593903010016</v>
      </c>
      <c r="N35" s="6" t="s">
        <v>1598</v>
      </c>
    </row>
    <row r="36" spans="1:14" x14ac:dyDescent="0.25">
      <c r="A36" s="6" t="s">
        <v>1397</v>
      </c>
      <c r="B36" s="21">
        <v>44186</v>
      </c>
      <c r="C36" s="6">
        <v>-2.7</v>
      </c>
      <c r="F36" s="6" t="s">
        <v>13</v>
      </c>
      <c r="I36" s="6" t="s">
        <v>310</v>
      </c>
      <c r="J36" s="6" t="s">
        <v>311</v>
      </c>
      <c r="K36" s="6" t="str">
        <f t="shared" si="1"/>
        <v>7506593903010016</v>
      </c>
      <c r="N36" s="6" t="s">
        <v>1599</v>
      </c>
    </row>
    <row r="37" spans="1:14" x14ac:dyDescent="0.25">
      <c r="A37" s="6" t="s">
        <v>1397</v>
      </c>
      <c r="B37" s="21">
        <v>44186</v>
      </c>
      <c r="C37" s="6">
        <v>-49</v>
      </c>
      <c r="F37" s="6" t="s">
        <v>13</v>
      </c>
      <c r="I37" s="6" t="s">
        <v>1148</v>
      </c>
      <c r="J37" s="6" t="s">
        <v>345</v>
      </c>
      <c r="K37" s="6" t="str">
        <f t="shared" si="1"/>
        <v>7506593903010016</v>
      </c>
      <c r="N37" s="6" t="s">
        <v>1600</v>
      </c>
    </row>
    <row r="38" spans="1:14" x14ac:dyDescent="0.25">
      <c r="A38" s="6" t="s">
        <v>1397</v>
      </c>
      <c r="B38" s="21">
        <v>44186</v>
      </c>
      <c r="C38" s="6">
        <v>-4.95</v>
      </c>
      <c r="F38" s="6" t="s">
        <v>13</v>
      </c>
      <c r="I38" s="6" t="s">
        <v>598</v>
      </c>
      <c r="J38" s="6" t="s">
        <v>599</v>
      </c>
      <c r="K38" s="6" t="str">
        <f t="shared" si="1"/>
        <v>7506593903010016</v>
      </c>
      <c r="N38" s="6" t="s">
        <v>1601</v>
      </c>
    </row>
    <row r="39" spans="1:14" x14ac:dyDescent="0.25">
      <c r="A39" s="6" t="s">
        <v>1397</v>
      </c>
      <c r="B39" s="21">
        <v>44186</v>
      </c>
      <c r="C39" s="6">
        <v>-100</v>
      </c>
      <c r="F39" s="6" t="s">
        <v>107</v>
      </c>
      <c r="G39" s="6" t="s">
        <v>578</v>
      </c>
      <c r="H39" s="6" t="s">
        <v>579</v>
      </c>
      <c r="L39" s="6" t="s">
        <v>1602</v>
      </c>
      <c r="N39" s="6" t="s">
        <v>1603</v>
      </c>
    </row>
    <row r="40" spans="1:14" x14ac:dyDescent="0.25">
      <c r="A40" s="6" t="s">
        <v>1397</v>
      </c>
      <c r="B40" s="21">
        <v>44186</v>
      </c>
      <c r="C40" s="6">
        <v>-50</v>
      </c>
      <c r="F40" s="6" t="s">
        <v>107</v>
      </c>
      <c r="G40" s="6" t="s">
        <v>582</v>
      </c>
      <c r="H40" s="6" t="s">
        <v>583</v>
      </c>
      <c r="L40" s="6" t="s">
        <v>1604</v>
      </c>
      <c r="N40" s="6" t="s">
        <v>1605</v>
      </c>
    </row>
    <row r="41" spans="1:14" x14ac:dyDescent="0.25">
      <c r="A41" s="6" t="s">
        <v>1397</v>
      </c>
      <c r="B41" s="21">
        <v>44187</v>
      </c>
      <c r="C41" s="6">
        <v>-15.18</v>
      </c>
      <c r="F41" s="6" t="s">
        <v>13</v>
      </c>
      <c r="I41" s="6" t="s">
        <v>413</v>
      </c>
      <c r="J41" s="6" t="s">
        <v>345</v>
      </c>
      <c r="K41" s="6" t="str">
        <f>"7506593903010016"</f>
        <v>7506593903010016</v>
      </c>
      <c r="N41" s="6" t="s">
        <v>1606</v>
      </c>
    </row>
    <row r="42" spans="1:14" x14ac:dyDescent="0.25">
      <c r="A42" s="6" t="s">
        <v>1397</v>
      </c>
      <c r="B42" s="21">
        <v>44187</v>
      </c>
      <c r="C42" s="6">
        <v>-5.0599999999999996</v>
      </c>
      <c r="F42" s="6" t="s">
        <v>13</v>
      </c>
      <c r="I42" s="6" t="s">
        <v>1441</v>
      </c>
      <c r="J42" s="6" t="s">
        <v>345</v>
      </c>
      <c r="K42" s="6" t="str">
        <f>"7506593903010016"</f>
        <v>7506593903010016</v>
      </c>
      <c r="N42" s="6" t="s">
        <v>1607</v>
      </c>
    </row>
    <row r="43" spans="1:14" x14ac:dyDescent="0.25">
      <c r="A43" s="6" t="s">
        <v>1397</v>
      </c>
      <c r="B43" s="21">
        <v>44187</v>
      </c>
      <c r="C43" s="6">
        <v>-49.9</v>
      </c>
      <c r="F43" s="6" t="s">
        <v>13</v>
      </c>
      <c r="I43" s="6" t="s">
        <v>725</v>
      </c>
      <c r="J43" s="6" t="s">
        <v>726</v>
      </c>
      <c r="K43" s="6" t="str">
        <f>"7506593903010016"</f>
        <v>7506593903010016</v>
      </c>
      <c r="N43" s="6" t="s">
        <v>1608</v>
      </c>
    </row>
    <row r="44" spans="1:14" x14ac:dyDescent="0.25">
      <c r="A44" s="6" t="s">
        <v>1397</v>
      </c>
      <c r="B44" s="21">
        <v>44188</v>
      </c>
      <c r="C44" s="6">
        <v>-6.57</v>
      </c>
      <c r="F44" s="6" t="s">
        <v>22</v>
      </c>
      <c r="I44" s="6" t="s">
        <v>260</v>
      </c>
      <c r="J44" s="6" t="s">
        <v>57</v>
      </c>
      <c r="K44" s="6" t="str">
        <f>"7506593903010016"</f>
        <v>7506593903010016</v>
      </c>
      <c r="N44" s="6" t="s">
        <v>1609</v>
      </c>
    </row>
    <row r="45" spans="1:14" x14ac:dyDescent="0.25">
      <c r="A45" s="6" t="s">
        <v>1397</v>
      </c>
      <c r="B45" s="21">
        <v>44188</v>
      </c>
      <c r="C45" s="6">
        <v>-17.690000000000001</v>
      </c>
      <c r="F45" s="6" t="s">
        <v>22</v>
      </c>
      <c r="I45" s="6" t="s">
        <v>720</v>
      </c>
      <c r="J45" s="6" t="s">
        <v>345</v>
      </c>
      <c r="K45" s="6" t="str">
        <f>"7506593903010016"</f>
        <v>7506593903010016</v>
      </c>
      <c r="N45" s="6" t="s">
        <v>1610</v>
      </c>
    </row>
    <row r="46" spans="1:14" x14ac:dyDescent="0.25">
      <c r="A46" s="6" t="s">
        <v>1397</v>
      </c>
      <c r="B46" s="21">
        <v>44188</v>
      </c>
      <c r="C46" s="6">
        <v>1069.33</v>
      </c>
      <c r="F46" s="6" t="s">
        <v>17</v>
      </c>
      <c r="G46" s="6" t="s">
        <v>127</v>
      </c>
      <c r="H46" s="6" t="s">
        <v>128</v>
      </c>
      <c r="L46" s="6" t="s">
        <v>1611</v>
      </c>
      <c r="M46" s="6" t="s">
        <v>810</v>
      </c>
      <c r="N46" s="6" t="s">
        <v>1612</v>
      </c>
    </row>
    <row r="47" spans="1:14" x14ac:dyDescent="0.25">
      <c r="A47" s="6" t="s">
        <v>1397</v>
      </c>
      <c r="B47" s="21">
        <v>44188</v>
      </c>
      <c r="C47" s="6">
        <v>-250.06</v>
      </c>
      <c r="F47" s="6" t="s">
        <v>13</v>
      </c>
      <c r="I47" s="6" t="s">
        <v>226</v>
      </c>
      <c r="J47" s="6" t="s">
        <v>227</v>
      </c>
      <c r="K47" s="6" t="str">
        <f>"7506593903010016"</f>
        <v>7506593903010016</v>
      </c>
      <c r="N47" s="6" t="s">
        <v>1613</v>
      </c>
    </row>
    <row r="48" spans="1:14" x14ac:dyDescent="0.25">
      <c r="A48" s="6" t="s">
        <v>1397</v>
      </c>
      <c r="B48" s="21">
        <v>44189</v>
      </c>
      <c r="C48" s="6">
        <v>-17.8</v>
      </c>
      <c r="F48" s="6" t="s">
        <v>13</v>
      </c>
      <c r="I48" s="6" t="s">
        <v>1583</v>
      </c>
      <c r="J48" s="6" t="s">
        <v>937</v>
      </c>
      <c r="K48" s="6" t="str">
        <f>"7506593903010016"</f>
        <v>7506593903010016</v>
      </c>
      <c r="N48" s="6" t="s">
        <v>1614</v>
      </c>
    </row>
    <row r="49" spans="1:14" x14ac:dyDescent="0.25">
      <c r="A49" s="6" t="s">
        <v>1397</v>
      </c>
      <c r="B49" s="21">
        <v>44189</v>
      </c>
      <c r="C49" s="6">
        <v>-8.85</v>
      </c>
      <c r="F49" s="6" t="s">
        <v>22</v>
      </c>
      <c r="I49" s="6" t="s">
        <v>260</v>
      </c>
      <c r="J49" s="6" t="s">
        <v>57</v>
      </c>
      <c r="K49" s="6" t="str">
        <f>"7506593903010016"</f>
        <v>7506593903010016</v>
      </c>
      <c r="N49" s="6" t="s">
        <v>1615</v>
      </c>
    </row>
    <row r="50" spans="1:14" x14ac:dyDescent="0.25">
      <c r="A50" s="6" t="s">
        <v>1397</v>
      </c>
      <c r="B50" s="21">
        <v>44189</v>
      </c>
      <c r="C50" s="6">
        <v>-7.2</v>
      </c>
      <c r="F50" s="6" t="s">
        <v>13</v>
      </c>
      <c r="I50" s="6" t="s">
        <v>310</v>
      </c>
      <c r="J50" s="6" t="s">
        <v>311</v>
      </c>
      <c r="K50" s="6" t="str">
        <f>"7506593903010016"</f>
        <v>7506593903010016</v>
      </c>
      <c r="N50" s="6" t="s">
        <v>1616</v>
      </c>
    </row>
    <row r="51" spans="1:14" x14ac:dyDescent="0.25">
      <c r="A51" s="6" t="s">
        <v>1432</v>
      </c>
      <c r="B51" s="21">
        <v>44194</v>
      </c>
      <c r="C51" s="6">
        <v>-59.35</v>
      </c>
      <c r="F51" s="6" t="s">
        <v>107</v>
      </c>
      <c r="G51" s="6" t="s">
        <v>1457</v>
      </c>
      <c r="H51" s="6" t="s">
        <v>1458</v>
      </c>
      <c r="L51" s="6">
        <v>201010812618</v>
      </c>
      <c r="N51" s="6" t="s">
        <v>1617</v>
      </c>
    </row>
    <row r="52" spans="1:14" x14ac:dyDescent="0.25">
      <c r="A52" s="6" t="s">
        <v>1432</v>
      </c>
      <c r="B52" s="21">
        <v>44194</v>
      </c>
      <c r="C52" s="6">
        <v>-100</v>
      </c>
      <c r="F52" s="6" t="s">
        <v>107</v>
      </c>
      <c r="G52" s="6" t="s">
        <v>578</v>
      </c>
      <c r="H52" s="6" t="s">
        <v>579</v>
      </c>
      <c r="L52" s="6" t="s">
        <v>1618</v>
      </c>
      <c r="N52" s="6" t="s">
        <v>1619</v>
      </c>
    </row>
    <row r="53" spans="1:14" x14ac:dyDescent="0.25">
      <c r="A53" s="6" t="s">
        <v>1432</v>
      </c>
      <c r="B53" s="21">
        <v>44195</v>
      </c>
      <c r="C53" s="6">
        <v>-100</v>
      </c>
      <c r="F53" s="6" t="s">
        <v>98</v>
      </c>
      <c r="G53" s="6" t="s">
        <v>1620</v>
      </c>
      <c r="H53" s="6" t="s">
        <v>1621</v>
      </c>
      <c r="L53" s="6" t="s">
        <v>1622</v>
      </c>
      <c r="N53" s="6" t="s">
        <v>1623</v>
      </c>
    </row>
    <row r="54" spans="1:14" x14ac:dyDescent="0.25">
      <c r="A54" s="6" t="s">
        <v>1432</v>
      </c>
      <c r="B54" s="21">
        <v>44195</v>
      </c>
      <c r="C54" s="6">
        <v>379.3</v>
      </c>
      <c r="F54" s="6" t="s">
        <v>17</v>
      </c>
      <c r="G54" s="6" t="s">
        <v>355</v>
      </c>
      <c r="H54" s="6" t="s">
        <v>356</v>
      </c>
      <c r="L54" s="6" t="s">
        <v>1624</v>
      </c>
      <c r="N54" s="6" t="s">
        <v>1625</v>
      </c>
    </row>
    <row r="55" spans="1:14" x14ac:dyDescent="0.25">
      <c r="A55" s="6" t="s">
        <v>1432</v>
      </c>
      <c r="B55" s="21">
        <v>44196</v>
      </c>
      <c r="C55" s="6">
        <v>-28.89</v>
      </c>
      <c r="F55" s="6" t="s">
        <v>13</v>
      </c>
      <c r="I55" s="6" t="s">
        <v>226</v>
      </c>
      <c r="J55" s="6" t="s">
        <v>227</v>
      </c>
      <c r="K55" s="6" t="str">
        <f>"7506593903010016"</f>
        <v>7506593903010016</v>
      </c>
      <c r="N55" s="6" t="s">
        <v>1626</v>
      </c>
    </row>
    <row r="56" spans="1:14" x14ac:dyDescent="0.25">
      <c r="A56" s="6" t="s">
        <v>1432</v>
      </c>
      <c r="B56" s="21">
        <v>44196</v>
      </c>
      <c r="C56" s="6">
        <v>-6.97</v>
      </c>
      <c r="F56" s="6" t="s">
        <v>13</v>
      </c>
      <c r="I56" s="6" t="s">
        <v>226</v>
      </c>
      <c r="J56" s="6" t="s">
        <v>227</v>
      </c>
      <c r="K56" s="6" t="str">
        <f>"7506593903010016"</f>
        <v>7506593903010016</v>
      </c>
      <c r="N56" s="6" t="s">
        <v>1627</v>
      </c>
    </row>
    <row r="57" spans="1:14" x14ac:dyDescent="0.25">
      <c r="B57" s="21"/>
      <c r="C57" s="39"/>
      <c r="D57" s="39"/>
      <c r="E57" s="39"/>
    </row>
    <row r="58" spans="1:14" x14ac:dyDescent="0.25">
      <c r="C58" s="39"/>
      <c r="D58" s="39"/>
      <c r="E58" s="39"/>
    </row>
    <row r="59" spans="1:14" x14ac:dyDescent="0.25">
      <c r="C59" s="18" t="str">
        <f>C4</f>
        <v>PRIVE</v>
      </c>
      <c r="D59" s="18" t="str">
        <f t="shared" ref="D59:E59" si="2">D4</f>
        <v>EXTRA</v>
      </c>
      <c r="E59" s="18" t="str">
        <f t="shared" si="2"/>
        <v>SPECIAL</v>
      </c>
    </row>
    <row r="60" spans="1:14" x14ac:dyDescent="0.25">
      <c r="C60" s="40">
        <f>SUM(C5:C58)</f>
        <v>396.8599999999999</v>
      </c>
      <c r="D60" s="40">
        <f>SUM(D57:D58)</f>
        <v>0</v>
      </c>
      <c r="E60" s="40">
        <f>SUM(E57:E58)</f>
        <v>0</v>
      </c>
    </row>
    <row r="61" spans="1:14" x14ac:dyDescent="0.25">
      <c r="C61" s="78">
        <f>SUM(C60:D60)</f>
        <v>396.8599999999999</v>
      </c>
      <c r="D61" s="79"/>
      <c r="E61" s="28"/>
    </row>
  </sheetData>
  <mergeCells count="1">
    <mergeCell ref="C61:D6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7B840-087F-4FE9-A38E-A2E45389C4A9}">
  <dimension ref="A4:O54"/>
  <sheetViews>
    <sheetView workbookViewId="0">
      <selection activeCell="D16" sqref="D16"/>
    </sheetView>
  </sheetViews>
  <sheetFormatPr baseColWidth="10" defaultRowHeight="15" x14ac:dyDescent="0.25"/>
  <cols>
    <col min="1" max="2" width="11.42578125" style="6"/>
    <col min="3" max="3" width="13.140625" style="24" bestFit="1" customWidth="1"/>
    <col min="4" max="4" width="14.7109375" style="24" bestFit="1" customWidth="1"/>
    <col min="5" max="5" width="13.140625" style="24" bestFit="1" customWidth="1"/>
    <col min="6" max="8" width="11.42578125" style="6"/>
    <col min="9" max="9" width="21.140625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8" t="s">
        <v>156</v>
      </c>
      <c r="D4" s="8" t="s">
        <v>157</v>
      </c>
      <c r="E4" s="8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1291</v>
      </c>
      <c r="B6" s="21">
        <v>44137</v>
      </c>
      <c r="C6" s="6">
        <v>-10.46</v>
      </c>
      <c r="D6" s="6"/>
      <c r="E6" s="6"/>
      <c r="F6" s="6" t="s">
        <v>13</v>
      </c>
      <c r="I6" s="6" t="s">
        <v>260</v>
      </c>
      <c r="J6" s="6" t="s">
        <v>57</v>
      </c>
      <c r="K6" s="6" t="str">
        <f>"7506593905030312"</f>
        <v>7506593905030312</v>
      </c>
      <c r="N6" s="6" t="s">
        <v>1373</v>
      </c>
    </row>
    <row r="7" spans="1:15" x14ac:dyDescent="0.25">
      <c r="A7" s="6" t="s">
        <v>1291</v>
      </c>
      <c r="B7" s="21">
        <v>44137</v>
      </c>
      <c r="C7" s="6">
        <v>-2</v>
      </c>
      <c r="D7" s="6"/>
      <c r="E7" s="6"/>
      <c r="F7" s="6" t="s">
        <v>63</v>
      </c>
      <c r="N7" s="6" t="s">
        <v>64</v>
      </c>
    </row>
    <row r="8" spans="1:15" x14ac:dyDescent="0.25">
      <c r="A8" s="6" t="s">
        <v>1291</v>
      </c>
      <c r="B8" s="21">
        <v>44137</v>
      </c>
      <c r="C8" s="6"/>
      <c r="D8" s="32" t="s">
        <v>1436</v>
      </c>
      <c r="E8" s="6"/>
      <c r="F8" s="31" t="s">
        <v>1434</v>
      </c>
      <c r="G8" s="6" t="s">
        <v>18</v>
      </c>
      <c r="H8" s="6" t="s">
        <v>19</v>
      </c>
      <c r="L8" s="6" t="s">
        <v>1374</v>
      </c>
      <c r="N8" s="6" t="s">
        <v>1375</v>
      </c>
    </row>
    <row r="9" spans="1:15" x14ac:dyDescent="0.25">
      <c r="A9" s="6" t="s">
        <v>1291</v>
      </c>
      <c r="B9" s="21">
        <v>44137</v>
      </c>
      <c r="C9" s="6">
        <v>-6</v>
      </c>
      <c r="D9" s="30"/>
      <c r="E9" s="6"/>
      <c r="F9" s="6" t="s">
        <v>13</v>
      </c>
      <c r="I9" s="6" t="s">
        <v>199</v>
      </c>
      <c r="J9" s="6" t="s">
        <v>197</v>
      </c>
      <c r="K9" s="6" t="str">
        <f>"7506593905030312"</f>
        <v>7506593905030312</v>
      </c>
      <c r="N9" s="6" t="s">
        <v>1376</v>
      </c>
    </row>
    <row r="10" spans="1:15" x14ac:dyDescent="0.25">
      <c r="A10" s="6" t="s">
        <v>1291</v>
      </c>
      <c r="B10" s="21">
        <v>44138</v>
      </c>
      <c r="C10" s="6">
        <v>-99.12</v>
      </c>
      <c r="D10" s="30"/>
      <c r="E10" s="6"/>
      <c r="F10" s="6" t="s">
        <v>13</v>
      </c>
      <c r="I10" s="6" t="s">
        <v>226</v>
      </c>
      <c r="J10" s="6" t="s">
        <v>227</v>
      </c>
      <c r="K10" s="6" t="str">
        <f>"7506593905030312"</f>
        <v>7506593905030312</v>
      </c>
      <c r="N10" s="6" t="s">
        <v>1377</v>
      </c>
    </row>
    <row r="11" spans="1:15" x14ac:dyDescent="0.25">
      <c r="A11" s="6" t="s">
        <v>1291</v>
      </c>
      <c r="B11" s="21">
        <v>44139</v>
      </c>
      <c r="C11" s="6"/>
      <c r="D11" s="32" t="s">
        <v>1436</v>
      </c>
      <c r="E11" s="6"/>
      <c r="F11" s="31" t="s">
        <v>1434</v>
      </c>
      <c r="G11" s="6" t="s">
        <v>1378</v>
      </c>
      <c r="H11" s="6" t="s">
        <v>1300</v>
      </c>
      <c r="L11" s="6" t="s">
        <v>1301</v>
      </c>
      <c r="N11" s="6" t="s">
        <v>1379</v>
      </c>
    </row>
    <row r="12" spans="1:15" x14ac:dyDescent="0.25">
      <c r="A12" s="6" t="s">
        <v>1291</v>
      </c>
      <c r="B12" s="21">
        <v>44140</v>
      </c>
      <c r="C12" s="6"/>
      <c r="D12" s="32" t="s">
        <v>1437</v>
      </c>
      <c r="E12" s="6"/>
      <c r="F12" s="31" t="s">
        <v>1435</v>
      </c>
      <c r="G12" s="6" t="s">
        <v>1378</v>
      </c>
      <c r="H12" s="6" t="s">
        <v>1300</v>
      </c>
      <c r="L12" s="6" t="s">
        <v>1301</v>
      </c>
      <c r="N12" s="6" t="s">
        <v>1380</v>
      </c>
    </row>
    <row r="13" spans="1:15" x14ac:dyDescent="0.25">
      <c r="A13" s="6" t="s">
        <v>1291</v>
      </c>
      <c r="B13" s="21">
        <v>44144</v>
      </c>
      <c r="C13" s="6">
        <v>-6.7</v>
      </c>
      <c r="D13" s="6"/>
      <c r="E13" s="6"/>
      <c r="F13" s="6" t="s">
        <v>13</v>
      </c>
      <c r="I13" s="6" t="s">
        <v>56</v>
      </c>
      <c r="J13" s="6" t="s">
        <v>57</v>
      </c>
      <c r="K13" s="6" t="str">
        <f t="shared" ref="K13:K20" si="0">"7506593905030312"</f>
        <v>7506593905030312</v>
      </c>
      <c r="N13" s="6" t="s">
        <v>1381</v>
      </c>
    </row>
    <row r="14" spans="1:15" x14ac:dyDescent="0.25">
      <c r="A14" s="6" t="s">
        <v>1291</v>
      </c>
      <c r="B14" s="21">
        <v>44144</v>
      </c>
      <c r="C14" s="6">
        <v>-20.78</v>
      </c>
      <c r="D14" s="6"/>
      <c r="E14" s="6"/>
      <c r="F14" s="6" t="s">
        <v>22</v>
      </c>
      <c r="I14" s="6" t="s">
        <v>1382</v>
      </c>
      <c r="J14" s="6" t="s">
        <v>60</v>
      </c>
      <c r="K14" s="6" t="str">
        <f t="shared" si="0"/>
        <v>7506593905030312</v>
      </c>
      <c r="N14" s="6" t="s">
        <v>1383</v>
      </c>
    </row>
    <row r="15" spans="1:15" x14ac:dyDescent="0.25">
      <c r="A15" s="6" t="s">
        <v>1291</v>
      </c>
      <c r="B15" s="21">
        <v>44145</v>
      </c>
      <c r="C15" s="6">
        <v>-39.950000000000003</v>
      </c>
      <c r="D15" s="6"/>
      <c r="E15" s="6"/>
      <c r="F15" s="6" t="s">
        <v>13</v>
      </c>
      <c r="I15" s="6" t="s">
        <v>226</v>
      </c>
      <c r="J15" s="6" t="s">
        <v>227</v>
      </c>
      <c r="K15" s="6" t="str">
        <f t="shared" si="0"/>
        <v>7506593905030312</v>
      </c>
      <c r="N15" s="6" t="s">
        <v>1384</v>
      </c>
    </row>
    <row r="16" spans="1:15" x14ac:dyDescent="0.25">
      <c r="A16" s="6" t="s">
        <v>1291</v>
      </c>
      <c r="B16" s="21">
        <v>44148</v>
      </c>
      <c r="C16" s="6">
        <v>-2.8</v>
      </c>
      <c r="D16" s="6"/>
      <c r="E16" s="6"/>
      <c r="F16" s="6" t="s">
        <v>13</v>
      </c>
      <c r="I16" s="6" t="s">
        <v>389</v>
      </c>
      <c r="J16" s="6" t="s">
        <v>57</v>
      </c>
      <c r="K16" s="6" t="str">
        <f t="shared" si="0"/>
        <v>7506593905030312</v>
      </c>
      <c r="N16" s="6" t="s">
        <v>1385</v>
      </c>
    </row>
    <row r="17" spans="1:14" x14ac:dyDescent="0.25">
      <c r="A17" s="6" t="s">
        <v>1291</v>
      </c>
      <c r="B17" s="21">
        <v>44151</v>
      </c>
      <c r="C17" s="6">
        <v>-2.7</v>
      </c>
      <c r="D17" s="6"/>
      <c r="E17" s="6"/>
      <c r="F17" s="6" t="s">
        <v>13</v>
      </c>
      <c r="I17" s="6" t="s">
        <v>56</v>
      </c>
      <c r="J17" s="6" t="s">
        <v>57</v>
      </c>
      <c r="K17" s="6" t="str">
        <f t="shared" si="0"/>
        <v>7506593905030312</v>
      </c>
      <c r="N17" s="6" t="s">
        <v>1386</v>
      </c>
    </row>
    <row r="18" spans="1:14" x14ac:dyDescent="0.25">
      <c r="A18" s="6" t="s">
        <v>1291</v>
      </c>
      <c r="B18" s="21">
        <v>44151</v>
      </c>
      <c r="C18" s="6">
        <v>-8.1999999999999993</v>
      </c>
      <c r="D18" s="6"/>
      <c r="E18" s="6"/>
      <c r="F18" s="6" t="s">
        <v>13</v>
      </c>
      <c r="I18" s="6" t="s">
        <v>1387</v>
      </c>
      <c r="J18" s="6" t="s">
        <v>1388</v>
      </c>
      <c r="K18" s="6" t="str">
        <f t="shared" si="0"/>
        <v>7506593905030312</v>
      </c>
      <c r="N18" s="6" t="s">
        <v>1389</v>
      </c>
    </row>
    <row r="19" spans="1:14" x14ac:dyDescent="0.25">
      <c r="A19" s="6" t="s">
        <v>1291</v>
      </c>
      <c r="B19" s="21">
        <v>44151</v>
      </c>
      <c r="C19" s="6">
        <v>-5.0999999999999996</v>
      </c>
      <c r="D19" s="6"/>
      <c r="E19" s="6"/>
      <c r="F19" s="6" t="s">
        <v>13</v>
      </c>
      <c r="I19" s="6" t="s">
        <v>56</v>
      </c>
      <c r="J19" s="6" t="s">
        <v>57</v>
      </c>
      <c r="K19" s="6" t="str">
        <f t="shared" si="0"/>
        <v>7506593905030312</v>
      </c>
      <c r="N19" s="6" t="s">
        <v>1390</v>
      </c>
    </row>
    <row r="20" spans="1:14" x14ac:dyDescent="0.25">
      <c r="A20" s="6" t="s">
        <v>1291</v>
      </c>
      <c r="B20" s="21">
        <v>44151</v>
      </c>
      <c r="C20" s="6">
        <v>-66.66</v>
      </c>
      <c r="D20" s="6"/>
      <c r="E20" s="6"/>
      <c r="F20" s="6" t="s">
        <v>13</v>
      </c>
      <c r="I20" s="6" t="s">
        <v>89</v>
      </c>
      <c r="J20" s="6" t="s">
        <v>90</v>
      </c>
      <c r="K20" s="6" t="str">
        <f t="shared" si="0"/>
        <v>7506593905030312</v>
      </c>
      <c r="N20" s="6" t="s">
        <v>1391</v>
      </c>
    </row>
    <row r="21" spans="1:14" x14ac:dyDescent="0.25">
      <c r="A21" s="6" t="s">
        <v>1291</v>
      </c>
      <c r="B21" s="21">
        <v>44151</v>
      </c>
      <c r="C21" s="6">
        <v>-140</v>
      </c>
      <c r="D21" s="6"/>
      <c r="E21" s="6"/>
      <c r="F21" s="6" t="s">
        <v>98</v>
      </c>
      <c r="G21" s="6" t="s">
        <v>99</v>
      </c>
      <c r="H21" s="6" t="s">
        <v>100</v>
      </c>
      <c r="L21" s="6" t="s">
        <v>1392</v>
      </c>
      <c r="N21" s="6" t="s">
        <v>1063</v>
      </c>
    </row>
    <row r="22" spans="1:14" x14ac:dyDescent="0.25">
      <c r="A22" s="6" t="s">
        <v>1291</v>
      </c>
      <c r="B22" s="21">
        <v>44151</v>
      </c>
      <c r="C22" s="6"/>
      <c r="D22" s="6">
        <v>-159.72</v>
      </c>
      <c r="E22" s="6"/>
      <c r="F22" s="6" t="s">
        <v>29</v>
      </c>
      <c r="G22" s="6" t="s">
        <v>1393</v>
      </c>
      <c r="H22" s="6" t="s">
        <v>1394</v>
      </c>
      <c r="L22" s="6" t="s">
        <v>1395</v>
      </c>
      <c r="N22" s="6" t="s">
        <v>1396</v>
      </c>
    </row>
    <row r="23" spans="1:14" x14ac:dyDescent="0.25">
      <c r="A23" s="6" t="s">
        <v>1397</v>
      </c>
      <c r="B23" s="21">
        <v>44152</v>
      </c>
      <c r="C23" s="6">
        <v>-1.7</v>
      </c>
      <c r="D23" s="6"/>
      <c r="E23" s="6"/>
      <c r="F23" s="6" t="s">
        <v>13</v>
      </c>
      <c r="I23" s="6" t="s">
        <v>832</v>
      </c>
      <c r="J23" s="6" t="s">
        <v>15</v>
      </c>
      <c r="K23" s="6" t="str">
        <f>"7506593905030312"</f>
        <v>7506593905030312</v>
      </c>
      <c r="N23" s="6" t="s">
        <v>1398</v>
      </c>
    </row>
    <row r="24" spans="1:14" x14ac:dyDescent="0.25">
      <c r="A24" s="6" t="s">
        <v>1397</v>
      </c>
      <c r="B24" s="21">
        <v>44152</v>
      </c>
      <c r="C24" s="6">
        <v>-4.5</v>
      </c>
      <c r="D24" s="6"/>
      <c r="E24" s="6"/>
      <c r="F24" s="6" t="s">
        <v>13</v>
      </c>
      <c r="I24" s="6" t="s">
        <v>76</v>
      </c>
      <c r="J24" s="6" t="s">
        <v>15</v>
      </c>
      <c r="K24" s="6" t="str">
        <f>"7506593905030312"</f>
        <v>7506593905030312</v>
      </c>
      <c r="N24" s="6" t="s">
        <v>1399</v>
      </c>
    </row>
    <row r="25" spans="1:14" x14ac:dyDescent="0.25">
      <c r="A25" s="6" t="s">
        <v>1397</v>
      </c>
      <c r="B25" s="21">
        <v>44152</v>
      </c>
      <c r="C25" s="6">
        <v>-24.48</v>
      </c>
      <c r="D25" s="6"/>
      <c r="E25" s="6"/>
      <c r="F25" s="6" t="s">
        <v>13</v>
      </c>
      <c r="I25" s="6" t="s">
        <v>1400</v>
      </c>
      <c r="J25" s="6" t="s">
        <v>96</v>
      </c>
      <c r="K25" s="6" t="str">
        <f>"7506593905030312"</f>
        <v>7506593905030312</v>
      </c>
      <c r="N25" s="6" t="s">
        <v>1401</v>
      </c>
    </row>
    <row r="26" spans="1:14" x14ac:dyDescent="0.25">
      <c r="A26" s="6" t="s">
        <v>1397</v>
      </c>
      <c r="B26" s="21">
        <v>44153</v>
      </c>
      <c r="C26" s="6">
        <v>-74.5</v>
      </c>
      <c r="D26" s="6"/>
      <c r="E26" s="6"/>
      <c r="F26" s="6" t="s">
        <v>98</v>
      </c>
      <c r="G26" s="6" t="s">
        <v>243</v>
      </c>
      <c r="H26" s="6" t="s">
        <v>244</v>
      </c>
      <c r="L26" s="6" t="s">
        <v>245</v>
      </c>
      <c r="N26" s="6" t="s">
        <v>246</v>
      </c>
    </row>
    <row r="27" spans="1:14" x14ac:dyDescent="0.25">
      <c r="A27" s="6" t="s">
        <v>1397</v>
      </c>
      <c r="B27" s="21">
        <v>44153</v>
      </c>
      <c r="C27" s="6">
        <v>-250</v>
      </c>
      <c r="D27" s="6"/>
      <c r="E27" s="6"/>
      <c r="F27" s="6" t="s">
        <v>43</v>
      </c>
      <c r="I27" s="6" t="s">
        <v>44</v>
      </c>
      <c r="J27" s="6" t="s">
        <v>45</v>
      </c>
      <c r="K27" s="6" t="str">
        <f>"7506593905030312"</f>
        <v>7506593905030312</v>
      </c>
      <c r="N27" s="6" t="s">
        <v>1402</v>
      </c>
    </row>
    <row r="28" spans="1:14" x14ac:dyDescent="0.25">
      <c r="A28" s="6" t="s">
        <v>1397</v>
      </c>
      <c r="B28" s="21">
        <v>44153</v>
      </c>
      <c r="C28" s="6">
        <v>-0.5</v>
      </c>
      <c r="D28" s="6"/>
      <c r="E28" s="6"/>
      <c r="F28" s="6" t="s">
        <v>47</v>
      </c>
      <c r="N28" s="6" t="s">
        <v>48</v>
      </c>
    </row>
    <row r="29" spans="1:14" x14ac:dyDescent="0.25">
      <c r="A29" s="6" t="s">
        <v>1397</v>
      </c>
      <c r="B29" s="21">
        <v>44153</v>
      </c>
      <c r="C29" s="6">
        <v>-4.8499999999999996</v>
      </c>
      <c r="D29" s="6"/>
      <c r="E29" s="6"/>
      <c r="F29" s="6" t="s">
        <v>13</v>
      </c>
      <c r="I29" s="6" t="s">
        <v>310</v>
      </c>
      <c r="J29" s="6" t="s">
        <v>311</v>
      </c>
      <c r="K29" s="6" t="str">
        <f>"7506593905030312"</f>
        <v>7506593905030312</v>
      </c>
      <c r="N29" s="6" t="s">
        <v>1403</v>
      </c>
    </row>
    <row r="30" spans="1:14" x14ac:dyDescent="0.25">
      <c r="A30" s="6" t="s">
        <v>1397</v>
      </c>
      <c r="B30" s="21">
        <v>44153</v>
      </c>
      <c r="C30" s="6">
        <v>-49</v>
      </c>
      <c r="D30" s="6"/>
      <c r="E30" s="6"/>
      <c r="F30" s="6" t="s">
        <v>13</v>
      </c>
      <c r="I30" s="6" t="s">
        <v>1148</v>
      </c>
      <c r="J30" s="6" t="s">
        <v>345</v>
      </c>
      <c r="K30" s="6" t="str">
        <f>"7506593905030312"</f>
        <v>7506593905030312</v>
      </c>
      <c r="N30" s="6" t="s">
        <v>1404</v>
      </c>
    </row>
    <row r="31" spans="1:14" x14ac:dyDescent="0.25">
      <c r="A31" s="6" t="s">
        <v>1397</v>
      </c>
      <c r="B31" s="21">
        <v>44154</v>
      </c>
      <c r="C31" s="6">
        <v>21.47</v>
      </c>
      <c r="D31" s="6"/>
      <c r="E31" s="6"/>
      <c r="F31" s="6" t="s">
        <v>17</v>
      </c>
      <c r="G31" s="6" t="s">
        <v>775</v>
      </c>
      <c r="H31" s="6" t="s">
        <v>1405</v>
      </c>
      <c r="L31" s="6" t="s">
        <v>1406</v>
      </c>
      <c r="N31" s="6" t="s">
        <v>1407</v>
      </c>
    </row>
    <row r="32" spans="1:14" x14ac:dyDescent="0.25">
      <c r="A32" s="6" t="s">
        <v>1397</v>
      </c>
      <c r="B32" s="21">
        <v>44158</v>
      </c>
      <c r="C32" s="6">
        <v>-2.7</v>
      </c>
      <c r="D32" s="6"/>
      <c r="E32" s="6"/>
      <c r="F32" s="6" t="s">
        <v>13</v>
      </c>
      <c r="I32" s="6" t="s">
        <v>56</v>
      </c>
      <c r="J32" s="6" t="s">
        <v>57</v>
      </c>
      <c r="K32" s="6" t="str">
        <f>"7506593905030312"</f>
        <v>7506593905030312</v>
      </c>
      <c r="N32" s="6" t="s">
        <v>1408</v>
      </c>
    </row>
    <row r="33" spans="1:14" x14ac:dyDescent="0.25">
      <c r="A33" s="6" t="s">
        <v>1397</v>
      </c>
      <c r="B33" s="21">
        <v>44158</v>
      </c>
      <c r="C33" s="6">
        <v>-5.0999999999999996</v>
      </c>
      <c r="D33" s="6"/>
      <c r="E33" s="6"/>
      <c r="F33" s="6" t="s">
        <v>13</v>
      </c>
      <c r="I33" s="6" t="s">
        <v>56</v>
      </c>
      <c r="J33" s="6" t="s">
        <v>57</v>
      </c>
      <c r="K33" s="6" t="str">
        <f>"7506593905030312"</f>
        <v>7506593905030312</v>
      </c>
      <c r="N33" s="6" t="s">
        <v>1409</v>
      </c>
    </row>
    <row r="34" spans="1:14" x14ac:dyDescent="0.25">
      <c r="A34" s="6" t="s">
        <v>1397</v>
      </c>
      <c r="B34" s="21">
        <v>44158</v>
      </c>
      <c r="C34" s="6">
        <v>-101.23</v>
      </c>
      <c r="D34" s="6"/>
      <c r="E34" s="6"/>
      <c r="F34" s="6" t="s">
        <v>98</v>
      </c>
      <c r="G34" s="6" t="s">
        <v>147</v>
      </c>
      <c r="H34" s="6" t="s">
        <v>54</v>
      </c>
      <c r="L34" s="6">
        <v>7.0760239040070497E+33</v>
      </c>
      <c r="N34" s="6" t="s">
        <v>148</v>
      </c>
    </row>
    <row r="35" spans="1:14" x14ac:dyDescent="0.25">
      <c r="A35" s="6" t="s">
        <v>1397</v>
      </c>
      <c r="B35" s="21">
        <v>44158</v>
      </c>
      <c r="C35" s="6">
        <v>1393.34</v>
      </c>
      <c r="D35" s="6"/>
      <c r="E35" s="6"/>
      <c r="F35" s="6" t="s">
        <v>17</v>
      </c>
      <c r="G35" s="6" t="s">
        <v>127</v>
      </c>
      <c r="H35" s="6" t="s">
        <v>128</v>
      </c>
      <c r="L35" s="6" t="s">
        <v>1410</v>
      </c>
      <c r="M35" s="6" t="s">
        <v>1411</v>
      </c>
      <c r="N35" s="6" t="s">
        <v>1412</v>
      </c>
    </row>
    <row r="36" spans="1:14" x14ac:dyDescent="0.25">
      <c r="A36" s="6" t="s">
        <v>1397</v>
      </c>
      <c r="B36" s="21">
        <v>44158</v>
      </c>
      <c r="C36" s="6">
        <v>-5.45</v>
      </c>
      <c r="D36" s="6"/>
      <c r="E36" s="6"/>
      <c r="F36" s="6" t="s">
        <v>22</v>
      </c>
      <c r="I36" s="6" t="s">
        <v>1382</v>
      </c>
      <c r="J36" s="6" t="s">
        <v>60</v>
      </c>
      <c r="K36" s="6" t="str">
        <f>"7506593905030312"</f>
        <v>7506593905030312</v>
      </c>
      <c r="N36" s="6" t="s">
        <v>1413</v>
      </c>
    </row>
    <row r="37" spans="1:14" x14ac:dyDescent="0.25">
      <c r="A37" s="6" t="s">
        <v>1397</v>
      </c>
      <c r="B37" s="21">
        <v>44158</v>
      </c>
      <c r="C37" s="6">
        <v>64.55</v>
      </c>
      <c r="D37" s="6"/>
      <c r="E37" s="6"/>
      <c r="F37" s="6" t="s">
        <v>17</v>
      </c>
      <c r="G37" s="6" t="s">
        <v>775</v>
      </c>
      <c r="H37" s="6" t="s">
        <v>1405</v>
      </c>
      <c r="L37" s="6" t="s">
        <v>1414</v>
      </c>
      <c r="N37" s="6" t="s">
        <v>1415</v>
      </c>
    </row>
    <row r="38" spans="1:14" x14ac:dyDescent="0.25">
      <c r="A38" s="6" t="s">
        <v>1397</v>
      </c>
      <c r="B38" s="21">
        <v>44159</v>
      </c>
      <c r="C38" s="6">
        <v>-31.45</v>
      </c>
      <c r="D38" s="6"/>
      <c r="E38" s="6"/>
      <c r="F38" s="6" t="s">
        <v>29</v>
      </c>
      <c r="G38" s="6" t="s">
        <v>104</v>
      </c>
      <c r="H38" s="6" t="s">
        <v>105</v>
      </c>
      <c r="L38" s="6">
        <v>445867285552</v>
      </c>
      <c r="N38" s="6" t="s">
        <v>1416</v>
      </c>
    </row>
    <row r="39" spans="1:14" x14ac:dyDescent="0.25">
      <c r="A39" s="6" t="s">
        <v>1397</v>
      </c>
      <c r="B39" s="21">
        <v>44159</v>
      </c>
      <c r="C39" s="6">
        <v>-14.38</v>
      </c>
      <c r="D39" s="6"/>
      <c r="E39" s="6"/>
      <c r="F39" s="6" t="s">
        <v>13</v>
      </c>
      <c r="I39" s="6" t="s">
        <v>413</v>
      </c>
      <c r="J39" s="6" t="s">
        <v>345</v>
      </c>
      <c r="K39" s="6" t="str">
        <f>"7506593905030312"</f>
        <v>7506593905030312</v>
      </c>
      <c r="N39" s="6" t="s">
        <v>1417</v>
      </c>
    </row>
    <row r="40" spans="1:14" x14ac:dyDescent="0.25">
      <c r="A40" s="6" t="s">
        <v>1397</v>
      </c>
      <c r="B40" s="21">
        <v>44159</v>
      </c>
      <c r="C40" s="6">
        <v>-34.5</v>
      </c>
      <c r="D40" s="6"/>
      <c r="E40" s="6"/>
      <c r="F40" s="6" t="s">
        <v>13</v>
      </c>
      <c r="I40" s="6" t="s">
        <v>1148</v>
      </c>
      <c r="J40" s="6" t="s">
        <v>345</v>
      </c>
      <c r="K40" s="6" t="str">
        <f>"7506593905030312"</f>
        <v>7506593905030312</v>
      </c>
      <c r="N40" s="6" t="s">
        <v>1418</v>
      </c>
    </row>
    <row r="41" spans="1:14" x14ac:dyDescent="0.25">
      <c r="A41" s="6" t="s">
        <v>1397</v>
      </c>
      <c r="B41" s="21">
        <v>44159</v>
      </c>
      <c r="C41" s="6">
        <v>24.14</v>
      </c>
      <c r="D41" s="6"/>
      <c r="E41" s="6"/>
      <c r="F41" s="6" t="s">
        <v>17</v>
      </c>
      <c r="G41" s="6" t="s">
        <v>775</v>
      </c>
      <c r="H41" s="6" t="s">
        <v>1405</v>
      </c>
      <c r="L41" s="6" t="s">
        <v>1419</v>
      </c>
      <c r="N41" s="6" t="s">
        <v>1420</v>
      </c>
    </row>
    <row r="42" spans="1:14" x14ac:dyDescent="0.25">
      <c r="A42" s="6" t="s">
        <v>1397</v>
      </c>
      <c r="B42" s="21">
        <v>44159</v>
      </c>
      <c r="C42" s="6">
        <v>15.86</v>
      </c>
      <c r="D42" s="6"/>
      <c r="E42" s="6"/>
      <c r="F42" s="6" t="s">
        <v>17</v>
      </c>
      <c r="G42" s="6" t="s">
        <v>775</v>
      </c>
      <c r="H42" s="6" t="s">
        <v>1405</v>
      </c>
      <c r="L42" s="6" t="s">
        <v>1421</v>
      </c>
      <c r="N42" s="6" t="s">
        <v>1422</v>
      </c>
    </row>
    <row r="43" spans="1:14" x14ac:dyDescent="0.25">
      <c r="A43" s="6" t="s">
        <v>1397</v>
      </c>
      <c r="B43" s="21">
        <v>44161</v>
      </c>
      <c r="C43" s="6">
        <v>-8.4</v>
      </c>
      <c r="D43" s="6"/>
      <c r="E43" s="6"/>
      <c r="F43" s="6" t="s">
        <v>22</v>
      </c>
      <c r="I43" s="6" t="s">
        <v>1382</v>
      </c>
      <c r="J43" s="6" t="s">
        <v>60</v>
      </c>
      <c r="K43" s="6" t="str">
        <f>"7506593905030312"</f>
        <v>7506593905030312</v>
      </c>
      <c r="N43" s="6" t="s">
        <v>1423</v>
      </c>
    </row>
    <row r="44" spans="1:14" x14ac:dyDescent="0.25">
      <c r="A44" s="6" t="s">
        <v>1397</v>
      </c>
      <c r="B44" s="21">
        <v>44161</v>
      </c>
      <c r="C44" s="6">
        <v>-49.4</v>
      </c>
      <c r="D44" s="6"/>
      <c r="E44" s="6"/>
      <c r="F44" s="6" t="s">
        <v>13</v>
      </c>
      <c r="I44" s="6" t="s">
        <v>1424</v>
      </c>
      <c r="J44" s="6" t="s">
        <v>1425</v>
      </c>
      <c r="K44" s="6" t="str">
        <f>"7506593905030312"</f>
        <v>7506593905030312</v>
      </c>
      <c r="N44" s="6" t="s">
        <v>1426</v>
      </c>
    </row>
    <row r="45" spans="1:14" x14ac:dyDescent="0.25">
      <c r="A45" s="6" t="s">
        <v>1397</v>
      </c>
      <c r="B45" s="21">
        <v>44165</v>
      </c>
      <c r="C45" s="6">
        <v>-1.6</v>
      </c>
      <c r="D45" s="6"/>
      <c r="E45" s="6"/>
      <c r="F45" s="6" t="s">
        <v>13</v>
      </c>
      <c r="I45" s="6" t="s">
        <v>56</v>
      </c>
      <c r="J45" s="6" t="s">
        <v>57</v>
      </c>
      <c r="K45" s="6" t="str">
        <f>"7506593905030312"</f>
        <v>7506593905030312</v>
      </c>
      <c r="N45" s="6" t="s">
        <v>1427</v>
      </c>
    </row>
    <row r="46" spans="1:14" x14ac:dyDescent="0.25">
      <c r="A46" s="6" t="s">
        <v>1397</v>
      </c>
      <c r="B46" s="21">
        <v>44165</v>
      </c>
      <c r="C46" s="6">
        <v>-5.0999999999999996</v>
      </c>
      <c r="D46" s="6"/>
      <c r="E46" s="6"/>
      <c r="F46" s="6" t="s">
        <v>13</v>
      </c>
      <c r="I46" s="6" t="s">
        <v>56</v>
      </c>
      <c r="J46" s="6" t="s">
        <v>57</v>
      </c>
      <c r="K46" s="6" t="str">
        <f>"7506593905030312"</f>
        <v>7506593905030312</v>
      </c>
      <c r="N46" s="6" t="s">
        <v>1428</v>
      </c>
    </row>
    <row r="47" spans="1:14" x14ac:dyDescent="0.25">
      <c r="A47" s="6" t="s">
        <v>1397</v>
      </c>
      <c r="B47" s="21">
        <v>44165</v>
      </c>
      <c r="C47" s="6">
        <v>-66.11</v>
      </c>
      <c r="D47" s="6"/>
      <c r="E47" s="6"/>
      <c r="F47" s="6" t="s">
        <v>22</v>
      </c>
      <c r="I47" s="6" t="s">
        <v>1429</v>
      </c>
      <c r="J47" s="6" t="s">
        <v>1430</v>
      </c>
      <c r="K47" s="6" t="str">
        <f>"7506593905030312"</f>
        <v>7506593905030312</v>
      </c>
      <c r="N47" s="6" t="s">
        <v>1431</v>
      </c>
    </row>
    <row r="48" spans="1:14" x14ac:dyDescent="0.25">
      <c r="A48" s="6" t="s">
        <v>1432</v>
      </c>
      <c r="B48" s="21">
        <v>44165</v>
      </c>
      <c r="C48" s="6">
        <v>-123.07</v>
      </c>
      <c r="D48" s="6"/>
      <c r="E48" s="6"/>
      <c r="F48" s="6" t="s">
        <v>149</v>
      </c>
      <c r="L48" s="6" t="s">
        <v>1433</v>
      </c>
      <c r="M48" s="6" t="s">
        <v>151</v>
      </c>
      <c r="N48" s="6" t="s">
        <v>152</v>
      </c>
    </row>
    <row r="50" spans="3:6" ht="15.75" customHeight="1" x14ac:dyDescent="0.25">
      <c r="C50" s="8" t="str">
        <f>C4</f>
        <v>PRIVE</v>
      </c>
      <c r="D50" s="8" t="str">
        <f>D4</f>
        <v>EXTRA</v>
      </c>
      <c r="E50" s="8" t="s">
        <v>158</v>
      </c>
    </row>
    <row r="51" spans="3:6" ht="15.75" customHeight="1" x14ac:dyDescent="0.25">
      <c r="C51" s="27">
        <f>SUM(C5:C49)</f>
        <v>250.86999999999983</v>
      </c>
      <c r="D51" s="27">
        <f>SUM(D5:D49)</f>
        <v>-159.72</v>
      </c>
      <c r="E51" s="27">
        <f>SUM(E5:E49)</f>
        <v>0</v>
      </c>
    </row>
    <row r="52" spans="3:6" ht="15.75" customHeight="1" x14ac:dyDescent="0.25">
      <c r="C52" s="83">
        <f>SUM(C51:D51)</f>
        <v>91.149999999999835</v>
      </c>
      <c r="D52" s="84"/>
      <c r="E52" s="26"/>
      <c r="F52" s="28"/>
    </row>
    <row r="54" spans="3:6" x14ac:dyDescent="0.25">
      <c r="F54" s="29"/>
    </row>
  </sheetData>
  <mergeCells count="1">
    <mergeCell ref="C52:D52"/>
  </mergeCell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F5-3205-496F-AA3F-9573F6C79DFE}">
  <dimension ref="A4:O38"/>
  <sheetViews>
    <sheetView workbookViewId="0">
      <selection activeCell="C23" sqref="C23"/>
    </sheetView>
  </sheetViews>
  <sheetFormatPr baseColWidth="10" defaultRowHeight="15" x14ac:dyDescent="0.25"/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  <c r="O4" s="6"/>
    </row>
    <row r="5" spans="1:15" x14ac:dyDescent="0.25">
      <c r="O5" s="6"/>
    </row>
    <row r="6" spans="1:15" x14ac:dyDescent="0.25">
      <c r="A6" t="s">
        <v>1206</v>
      </c>
      <c r="B6" s="1">
        <v>44141</v>
      </c>
      <c r="C6">
        <v>-9.98</v>
      </c>
      <c r="F6" t="s">
        <v>13</v>
      </c>
      <c r="I6" t="s">
        <v>768</v>
      </c>
      <c r="J6" t="s">
        <v>57</v>
      </c>
      <c r="K6" t="str">
        <f>"7506593903010016"</f>
        <v>7506593903010016</v>
      </c>
      <c r="N6" t="s">
        <v>1438</v>
      </c>
    </row>
    <row r="7" spans="1:15" x14ac:dyDescent="0.25">
      <c r="A7" t="s">
        <v>1206</v>
      </c>
      <c r="B7" s="1">
        <v>44141</v>
      </c>
      <c r="C7">
        <v>-12.39</v>
      </c>
      <c r="F7" t="s">
        <v>13</v>
      </c>
      <c r="I7" t="s">
        <v>223</v>
      </c>
      <c r="J7" t="s">
        <v>224</v>
      </c>
      <c r="K7" t="str">
        <f>"7506593903010016"</f>
        <v>7506593903010016</v>
      </c>
      <c r="N7" t="s">
        <v>1439</v>
      </c>
    </row>
    <row r="8" spans="1:15" x14ac:dyDescent="0.25">
      <c r="A8" t="s">
        <v>1206</v>
      </c>
      <c r="B8" s="1">
        <v>44141</v>
      </c>
      <c r="C8">
        <v>-7.8</v>
      </c>
      <c r="F8" t="s">
        <v>13</v>
      </c>
      <c r="I8" t="s">
        <v>310</v>
      </c>
      <c r="J8" t="s">
        <v>311</v>
      </c>
      <c r="K8" t="str">
        <f>"7506593903010016"</f>
        <v>7506593903010016</v>
      </c>
      <c r="N8" t="s">
        <v>1440</v>
      </c>
    </row>
    <row r="9" spans="1:15" x14ac:dyDescent="0.25">
      <c r="A9" t="s">
        <v>1206</v>
      </c>
      <c r="B9" s="1">
        <v>44141</v>
      </c>
      <c r="C9">
        <v>-50.05</v>
      </c>
      <c r="F9" t="s">
        <v>13</v>
      </c>
      <c r="I9" t="s">
        <v>1441</v>
      </c>
      <c r="J9" t="s">
        <v>345</v>
      </c>
      <c r="K9" t="str">
        <f>"7506593903010016"</f>
        <v>7506593903010016</v>
      </c>
      <c r="N9" t="s">
        <v>1442</v>
      </c>
    </row>
    <row r="10" spans="1:15" x14ac:dyDescent="0.25">
      <c r="A10" t="s">
        <v>1206</v>
      </c>
      <c r="B10" s="1">
        <v>44144</v>
      </c>
      <c r="C10">
        <v>-31.12</v>
      </c>
      <c r="F10" t="s">
        <v>22</v>
      </c>
      <c r="I10" t="s">
        <v>260</v>
      </c>
      <c r="J10" t="s">
        <v>57</v>
      </c>
      <c r="K10" t="str">
        <f>"7506593903010016"</f>
        <v>7506593903010016</v>
      </c>
      <c r="N10" t="s">
        <v>1443</v>
      </c>
    </row>
    <row r="11" spans="1:15" x14ac:dyDescent="0.25">
      <c r="A11" t="s">
        <v>1206</v>
      </c>
      <c r="B11" s="1">
        <v>44145</v>
      </c>
      <c r="C11">
        <v>-5.54</v>
      </c>
      <c r="F11" t="s">
        <v>107</v>
      </c>
      <c r="G11" t="s">
        <v>1444</v>
      </c>
      <c r="H11" t="s">
        <v>1445</v>
      </c>
      <c r="L11" t="s">
        <v>1446</v>
      </c>
      <c r="N11" t="s">
        <v>1447</v>
      </c>
    </row>
    <row r="12" spans="1:15" x14ac:dyDescent="0.25">
      <c r="A12" t="s">
        <v>1206</v>
      </c>
      <c r="B12" s="1">
        <v>44145</v>
      </c>
      <c r="C12">
        <v>-21.47</v>
      </c>
      <c r="F12" t="s">
        <v>107</v>
      </c>
      <c r="G12" t="s">
        <v>349</v>
      </c>
      <c r="H12" t="s">
        <v>683</v>
      </c>
      <c r="L12">
        <v>620289534769</v>
      </c>
      <c r="N12" t="s">
        <v>1448</v>
      </c>
    </row>
    <row r="13" spans="1:15" x14ac:dyDescent="0.25">
      <c r="A13" t="s">
        <v>1206</v>
      </c>
      <c r="B13" s="1">
        <v>44145</v>
      </c>
      <c r="C13" s="33" t="s">
        <v>782</v>
      </c>
      <c r="D13">
        <v>-193.67</v>
      </c>
      <c r="F13" t="s">
        <v>107</v>
      </c>
      <c r="G13" t="s">
        <v>775</v>
      </c>
      <c r="H13" t="s">
        <v>782</v>
      </c>
      <c r="L13">
        <v>126982324124</v>
      </c>
      <c r="N13" t="s">
        <v>1449</v>
      </c>
    </row>
    <row r="14" spans="1:15" x14ac:dyDescent="0.25">
      <c r="A14" t="s">
        <v>1206</v>
      </c>
      <c r="B14" s="1">
        <v>44147</v>
      </c>
      <c r="C14">
        <v>-43.23</v>
      </c>
      <c r="F14" t="s">
        <v>22</v>
      </c>
      <c r="I14" t="s">
        <v>57</v>
      </c>
      <c r="K14" t="str">
        <f>"7506593903010016"</f>
        <v>7506593903010016</v>
      </c>
      <c r="N14" t="s">
        <v>1450</v>
      </c>
    </row>
    <row r="15" spans="1:15" x14ac:dyDescent="0.25">
      <c r="A15" t="s">
        <v>1206</v>
      </c>
      <c r="B15" s="1">
        <v>44148</v>
      </c>
      <c r="C15">
        <v>-34.17</v>
      </c>
      <c r="F15" t="s">
        <v>13</v>
      </c>
      <c r="I15" t="s">
        <v>226</v>
      </c>
      <c r="J15" t="s">
        <v>227</v>
      </c>
      <c r="K15" t="str">
        <f>"7506593903010016"</f>
        <v>7506593903010016</v>
      </c>
      <c r="N15" t="s">
        <v>1451</v>
      </c>
    </row>
    <row r="16" spans="1:15" x14ac:dyDescent="0.25">
      <c r="A16" t="s">
        <v>1248</v>
      </c>
      <c r="B16" s="1">
        <v>44152</v>
      </c>
      <c r="C16">
        <v>-100</v>
      </c>
      <c r="F16" t="s">
        <v>43</v>
      </c>
      <c r="I16" t="s">
        <v>112</v>
      </c>
      <c r="J16" t="s">
        <v>57</v>
      </c>
      <c r="K16" t="str">
        <f>"7506593903010016"</f>
        <v>7506593903010016</v>
      </c>
      <c r="N16" t="s">
        <v>1452</v>
      </c>
    </row>
    <row r="17" spans="1:14" x14ac:dyDescent="0.25">
      <c r="A17" t="s">
        <v>1248</v>
      </c>
      <c r="B17" s="1">
        <v>44152</v>
      </c>
      <c r="C17">
        <v>-0.5</v>
      </c>
      <c r="F17" t="s">
        <v>47</v>
      </c>
      <c r="N17" t="s">
        <v>48</v>
      </c>
    </row>
    <row r="18" spans="1:14" x14ac:dyDescent="0.25">
      <c r="A18" t="s">
        <v>1248</v>
      </c>
      <c r="B18" s="1">
        <v>44152</v>
      </c>
      <c r="C18">
        <v>-6.9</v>
      </c>
      <c r="F18" t="s">
        <v>13</v>
      </c>
      <c r="I18" t="s">
        <v>344</v>
      </c>
      <c r="J18" t="s">
        <v>345</v>
      </c>
      <c r="K18" t="str">
        <f>"7506593903010016"</f>
        <v>7506593903010016</v>
      </c>
      <c r="N18" t="s">
        <v>1453</v>
      </c>
    </row>
    <row r="19" spans="1:14" x14ac:dyDescent="0.25">
      <c r="A19" t="s">
        <v>1248</v>
      </c>
      <c r="B19" s="1">
        <v>44154</v>
      </c>
      <c r="C19">
        <v>-73.900000000000006</v>
      </c>
      <c r="F19" t="s">
        <v>107</v>
      </c>
      <c r="G19" t="s">
        <v>1454</v>
      </c>
      <c r="H19" t="s">
        <v>1455</v>
      </c>
      <c r="L19">
        <v>73698004743</v>
      </c>
      <c r="N19" t="s">
        <v>1456</v>
      </c>
    </row>
    <row r="20" spans="1:14" x14ac:dyDescent="0.25">
      <c r="A20" t="s">
        <v>1248</v>
      </c>
      <c r="B20" s="1">
        <v>44154</v>
      </c>
      <c r="C20">
        <v>-54.78</v>
      </c>
      <c r="F20" t="s">
        <v>107</v>
      </c>
      <c r="G20" t="s">
        <v>1457</v>
      </c>
      <c r="H20" t="s">
        <v>1458</v>
      </c>
      <c r="L20">
        <v>200900025076</v>
      </c>
      <c r="N20" t="s">
        <v>1459</v>
      </c>
    </row>
    <row r="21" spans="1:14" x14ac:dyDescent="0.25">
      <c r="A21" t="s">
        <v>1248</v>
      </c>
      <c r="B21" s="1">
        <v>44154</v>
      </c>
      <c r="C21">
        <v>-78.25</v>
      </c>
      <c r="F21" t="s">
        <v>13</v>
      </c>
      <c r="I21" t="s">
        <v>226</v>
      </c>
      <c r="J21" t="s">
        <v>227</v>
      </c>
      <c r="K21" t="str">
        <f>"7506593903010016"</f>
        <v>7506593903010016</v>
      </c>
      <c r="N21" t="s">
        <v>1460</v>
      </c>
    </row>
    <row r="22" spans="1:14" x14ac:dyDescent="0.25">
      <c r="A22" t="s">
        <v>1248</v>
      </c>
      <c r="B22" s="1">
        <v>44155</v>
      </c>
      <c r="C22">
        <v>-6.32</v>
      </c>
      <c r="F22" t="s">
        <v>13</v>
      </c>
      <c r="I22" t="s">
        <v>1461</v>
      </c>
      <c r="J22" t="s">
        <v>57</v>
      </c>
      <c r="K22" t="str">
        <f>"7506593903010016"</f>
        <v>7506593903010016</v>
      </c>
      <c r="N22" t="s">
        <v>1462</v>
      </c>
    </row>
    <row r="23" spans="1:14" x14ac:dyDescent="0.25">
      <c r="A23" t="s">
        <v>1248</v>
      </c>
      <c r="B23" s="1">
        <v>44158</v>
      </c>
      <c r="C23">
        <v>1069.33</v>
      </c>
      <c r="F23" t="s">
        <v>17</v>
      </c>
      <c r="G23" t="s">
        <v>127</v>
      </c>
      <c r="H23" t="s">
        <v>128</v>
      </c>
      <c r="L23" t="s">
        <v>1463</v>
      </c>
      <c r="M23" t="s">
        <v>810</v>
      </c>
      <c r="N23" t="s">
        <v>1464</v>
      </c>
    </row>
    <row r="24" spans="1:14" x14ac:dyDescent="0.25">
      <c r="A24" t="s">
        <v>1248</v>
      </c>
      <c r="B24" s="1">
        <v>44159</v>
      </c>
      <c r="C24">
        <v>-90</v>
      </c>
      <c r="F24" t="s">
        <v>43</v>
      </c>
      <c r="I24" t="s">
        <v>112</v>
      </c>
      <c r="J24" t="s">
        <v>57</v>
      </c>
      <c r="K24" t="str">
        <f>"7506593903010016"</f>
        <v>7506593903010016</v>
      </c>
      <c r="N24" t="s">
        <v>1465</v>
      </c>
    </row>
    <row r="25" spans="1:14" x14ac:dyDescent="0.25">
      <c r="A25" t="s">
        <v>1248</v>
      </c>
      <c r="B25" s="1">
        <v>44159</v>
      </c>
      <c r="C25">
        <v>-0.5</v>
      </c>
      <c r="F25" t="s">
        <v>47</v>
      </c>
      <c r="N25" t="s">
        <v>48</v>
      </c>
    </row>
    <row r="26" spans="1:14" x14ac:dyDescent="0.25">
      <c r="A26" t="s">
        <v>1248</v>
      </c>
      <c r="B26" s="1">
        <v>44162</v>
      </c>
      <c r="C26">
        <v>22.78</v>
      </c>
      <c r="F26" t="s">
        <v>17</v>
      </c>
      <c r="G26" t="s">
        <v>163</v>
      </c>
      <c r="H26" t="s">
        <v>164</v>
      </c>
      <c r="L26" t="s">
        <v>1466</v>
      </c>
      <c r="M26" t="s">
        <v>1234</v>
      </c>
      <c r="N26" t="s">
        <v>1467</v>
      </c>
    </row>
    <row r="27" spans="1:14" x14ac:dyDescent="0.25">
      <c r="A27" t="s">
        <v>1248</v>
      </c>
      <c r="B27" s="1">
        <v>44162</v>
      </c>
      <c r="C27">
        <v>-12.42</v>
      </c>
      <c r="F27" t="s">
        <v>13</v>
      </c>
      <c r="I27" t="s">
        <v>226</v>
      </c>
      <c r="J27" t="s">
        <v>227</v>
      </c>
      <c r="K27" t="str">
        <f t="shared" ref="K27:K32" si="0">"7506593903010016"</f>
        <v>7506593903010016</v>
      </c>
      <c r="N27" t="s">
        <v>1468</v>
      </c>
    </row>
    <row r="28" spans="1:14" x14ac:dyDescent="0.25">
      <c r="A28" t="s">
        <v>1248</v>
      </c>
      <c r="B28" s="1">
        <v>44162</v>
      </c>
      <c r="C28">
        <v>-54.86</v>
      </c>
      <c r="F28" t="s">
        <v>13</v>
      </c>
      <c r="I28" t="s">
        <v>226</v>
      </c>
      <c r="J28" t="s">
        <v>227</v>
      </c>
      <c r="K28" t="str">
        <f t="shared" si="0"/>
        <v>7506593903010016</v>
      </c>
      <c r="N28" t="s">
        <v>1469</v>
      </c>
    </row>
    <row r="29" spans="1:14" x14ac:dyDescent="0.25">
      <c r="A29" t="s">
        <v>1248</v>
      </c>
      <c r="B29" s="1">
        <v>44162</v>
      </c>
      <c r="C29">
        <v>-11.58</v>
      </c>
      <c r="F29" t="s">
        <v>13</v>
      </c>
      <c r="I29" t="s">
        <v>223</v>
      </c>
      <c r="J29" t="s">
        <v>224</v>
      </c>
      <c r="K29" t="str">
        <f t="shared" si="0"/>
        <v>7506593903010016</v>
      </c>
      <c r="N29" t="s">
        <v>1470</v>
      </c>
    </row>
    <row r="30" spans="1:14" x14ac:dyDescent="0.25">
      <c r="A30" t="s">
        <v>1248</v>
      </c>
      <c r="B30" s="1">
        <v>44162</v>
      </c>
      <c r="C30">
        <v>-23.45</v>
      </c>
      <c r="F30" t="s">
        <v>13</v>
      </c>
      <c r="I30" t="s">
        <v>344</v>
      </c>
      <c r="J30" t="s">
        <v>345</v>
      </c>
      <c r="K30" t="str">
        <f t="shared" si="0"/>
        <v>7506593903010016</v>
      </c>
      <c r="N30" t="s">
        <v>1471</v>
      </c>
    </row>
    <row r="31" spans="1:14" x14ac:dyDescent="0.25">
      <c r="A31" t="s">
        <v>1248</v>
      </c>
      <c r="B31" s="1">
        <v>44162</v>
      </c>
      <c r="C31">
        <v>-10.7</v>
      </c>
      <c r="F31" t="s">
        <v>13</v>
      </c>
      <c r="I31" t="s">
        <v>359</v>
      </c>
      <c r="J31" t="s">
        <v>360</v>
      </c>
      <c r="K31" t="str">
        <f t="shared" si="0"/>
        <v>7506593903010016</v>
      </c>
      <c r="N31" t="s">
        <v>1472</v>
      </c>
    </row>
    <row r="32" spans="1:14" x14ac:dyDescent="0.25">
      <c r="A32" t="s">
        <v>1248</v>
      </c>
      <c r="B32" s="1">
        <v>44162</v>
      </c>
      <c r="C32">
        <v>-8.99</v>
      </c>
      <c r="F32" t="s">
        <v>13</v>
      </c>
      <c r="I32" t="s">
        <v>1461</v>
      </c>
      <c r="J32" t="s">
        <v>57</v>
      </c>
      <c r="K32" t="str">
        <f t="shared" si="0"/>
        <v>7506593903010016</v>
      </c>
      <c r="N32" t="s">
        <v>1473</v>
      </c>
    </row>
    <row r="33" spans="1:14" x14ac:dyDescent="0.25">
      <c r="A33" t="s">
        <v>1291</v>
      </c>
      <c r="B33" s="1">
        <v>44165</v>
      </c>
      <c r="C33">
        <v>-49.9</v>
      </c>
      <c r="F33" t="s">
        <v>107</v>
      </c>
      <c r="G33" t="s">
        <v>1454</v>
      </c>
      <c r="H33" t="s">
        <v>1455</v>
      </c>
      <c r="L33">
        <v>73698104773</v>
      </c>
      <c r="N33" t="s">
        <v>1474</v>
      </c>
    </row>
    <row r="34" spans="1:14" x14ac:dyDescent="0.25">
      <c r="B34" s="1"/>
      <c r="C34" s="5"/>
      <c r="D34" s="5"/>
      <c r="E34" s="5"/>
      <c r="N34" s="6"/>
    </row>
    <row r="35" spans="1:14" x14ac:dyDescent="0.25">
      <c r="C35" s="5"/>
      <c r="D35" s="5"/>
      <c r="E35" s="5"/>
    </row>
    <row r="36" spans="1:14" x14ac:dyDescent="0.25">
      <c r="C36" s="18" t="str">
        <f>C4</f>
        <v>PRIVE</v>
      </c>
      <c r="D36" s="18" t="str">
        <f t="shared" ref="D36:E36" si="1">D4</f>
        <v>EXTRA</v>
      </c>
      <c r="E36" s="18" t="str">
        <f t="shared" si="1"/>
        <v>SPECIAL</v>
      </c>
      <c r="N36" s="6"/>
    </row>
    <row r="37" spans="1:14" x14ac:dyDescent="0.25">
      <c r="C37" s="19">
        <f>SUM(C5:C35)</f>
        <v>293.30999999999995</v>
      </c>
      <c r="D37" s="19">
        <f>SUM(D34:D35)</f>
        <v>0</v>
      </c>
      <c r="E37" s="19">
        <f>SUM(E34:E35)</f>
        <v>0</v>
      </c>
      <c r="N37" s="6"/>
    </row>
    <row r="38" spans="1:14" x14ac:dyDescent="0.25">
      <c r="C38" s="78">
        <f>SUM(C37:D37)</f>
        <v>293.30999999999995</v>
      </c>
      <c r="D38" s="79"/>
      <c r="E38" s="3"/>
      <c r="N38" s="6"/>
    </row>
  </sheetData>
  <mergeCells count="1">
    <mergeCell ref="C38:D3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5594-A3CB-4E3F-8C42-1566CF70739F}">
  <dimension ref="A4:P60"/>
  <sheetViews>
    <sheetView topLeftCell="A22" workbookViewId="0">
      <selection activeCell="B62" sqref="B62"/>
    </sheetView>
  </sheetViews>
  <sheetFormatPr baseColWidth="10" defaultRowHeight="15" x14ac:dyDescent="0.25"/>
  <cols>
    <col min="3" max="3" width="13.140625" style="7" bestFit="1" customWidth="1"/>
    <col min="4" max="4" width="14.7109375" style="7" bestFit="1" customWidth="1"/>
    <col min="5" max="5" width="13.140625" style="7" bestFit="1" customWidth="1"/>
    <col min="10" max="10" width="19.7109375" customWidth="1"/>
    <col min="16" max="16" width="11.42578125" style="6"/>
  </cols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s="6" t="s">
        <v>11</v>
      </c>
    </row>
    <row r="6" spans="1:15" s="6" customFormat="1" x14ac:dyDescent="0.25">
      <c r="A6" s="6" t="s">
        <v>1206</v>
      </c>
      <c r="B6" s="21">
        <v>44105</v>
      </c>
      <c r="C6" s="24">
        <v>-2</v>
      </c>
      <c r="D6" s="24"/>
      <c r="E6" s="24"/>
      <c r="F6" s="6" t="s">
        <v>63</v>
      </c>
      <c r="N6" s="6" t="s">
        <v>64</v>
      </c>
    </row>
    <row r="7" spans="1:15" s="6" customFormat="1" x14ac:dyDescent="0.25">
      <c r="A7" s="6" t="s">
        <v>1206</v>
      </c>
      <c r="B7" s="21">
        <v>44105</v>
      </c>
      <c r="C7" s="24"/>
      <c r="D7" s="24"/>
      <c r="E7" s="24">
        <v>255.33</v>
      </c>
      <c r="F7" s="6" t="s">
        <v>17</v>
      </c>
      <c r="G7" s="6" t="s">
        <v>18</v>
      </c>
      <c r="H7" s="6" t="s">
        <v>19</v>
      </c>
      <c r="L7" s="6" t="s">
        <v>20</v>
      </c>
      <c r="N7" s="6" t="s">
        <v>21</v>
      </c>
    </row>
    <row r="8" spans="1:15" s="6" customFormat="1" x14ac:dyDescent="0.25">
      <c r="A8" s="6" t="s">
        <v>1206</v>
      </c>
      <c r="B8" s="21">
        <v>44105</v>
      </c>
      <c r="C8" s="24">
        <v>-1.25</v>
      </c>
      <c r="D8" s="24"/>
      <c r="E8" s="24"/>
      <c r="F8" s="6" t="s">
        <v>1119</v>
      </c>
      <c r="N8" s="6" t="s">
        <v>1120</v>
      </c>
    </row>
    <row r="9" spans="1:15" s="6" customFormat="1" x14ac:dyDescent="0.25">
      <c r="A9" s="6" t="s">
        <v>1206</v>
      </c>
      <c r="B9" s="21">
        <v>44105</v>
      </c>
      <c r="C9" s="24"/>
      <c r="D9" s="24"/>
      <c r="E9" s="24">
        <v>-255.33</v>
      </c>
      <c r="F9" s="6" t="s">
        <v>29</v>
      </c>
      <c r="G9" s="6" t="s">
        <v>18</v>
      </c>
      <c r="H9" s="6" t="s">
        <v>19</v>
      </c>
      <c r="L9" s="6" t="s">
        <v>1246</v>
      </c>
      <c r="N9" s="6" t="s">
        <v>1247</v>
      </c>
    </row>
    <row r="10" spans="1:15" s="6" customFormat="1" x14ac:dyDescent="0.25">
      <c r="A10" s="6" t="s">
        <v>1248</v>
      </c>
      <c r="B10" s="21">
        <v>44106</v>
      </c>
      <c r="C10" s="24">
        <v>-240</v>
      </c>
      <c r="D10" s="24"/>
      <c r="E10" s="24"/>
      <c r="F10" s="6" t="s">
        <v>43</v>
      </c>
      <c r="I10" s="6" t="s">
        <v>112</v>
      </c>
      <c r="J10" s="6" t="s">
        <v>57</v>
      </c>
      <c r="K10" s="6" t="str">
        <f>"7506593905030312"</f>
        <v>7506593905030312</v>
      </c>
      <c r="N10" s="6" t="s">
        <v>1249</v>
      </c>
    </row>
    <row r="11" spans="1:15" s="6" customFormat="1" x14ac:dyDescent="0.25">
      <c r="A11" s="6" t="s">
        <v>1248</v>
      </c>
      <c r="B11" s="21">
        <v>44106</v>
      </c>
      <c r="C11" s="24">
        <v>-0.5</v>
      </c>
      <c r="D11" s="24"/>
      <c r="E11" s="24"/>
      <c r="F11" s="6" t="s">
        <v>47</v>
      </c>
      <c r="N11" s="6" t="s">
        <v>48</v>
      </c>
    </row>
    <row r="12" spans="1:15" s="6" customFormat="1" x14ac:dyDescent="0.25">
      <c r="A12" s="6" t="s">
        <v>1248</v>
      </c>
      <c r="B12" s="21">
        <v>44106</v>
      </c>
      <c r="C12" s="24">
        <v>-2.5</v>
      </c>
      <c r="D12" s="24"/>
      <c r="E12" s="24"/>
      <c r="F12" s="6" t="s">
        <v>13</v>
      </c>
      <c r="I12" s="6" t="s">
        <v>733</v>
      </c>
      <c r="J12" s="6" t="s">
        <v>734</v>
      </c>
      <c r="K12" s="6" t="str">
        <f t="shared" ref="K12:K18" si="0">"7506593905030312"</f>
        <v>7506593905030312</v>
      </c>
      <c r="N12" s="6" t="s">
        <v>1250</v>
      </c>
    </row>
    <row r="13" spans="1:15" s="6" customFormat="1" x14ac:dyDescent="0.25">
      <c r="A13" s="6" t="s">
        <v>1248</v>
      </c>
      <c r="B13" s="21">
        <v>44106</v>
      </c>
      <c r="C13" s="24">
        <v>-55.96</v>
      </c>
      <c r="D13" s="24"/>
      <c r="E13" s="24"/>
      <c r="F13" s="6" t="s">
        <v>13</v>
      </c>
      <c r="I13" s="6" t="s">
        <v>1251</v>
      </c>
      <c r="J13" s="6" t="s">
        <v>144</v>
      </c>
      <c r="K13" s="6" t="str">
        <f t="shared" si="0"/>
        <v>7506593905030312</v>
      </c>
      <c r="N13" s="6" t="s">
        <v>1252</v>
      </c>
    </row>
    <row r="14" spans="1:15" s="6" customFormat="1" x14ac:dyDescent="0.25">
      <c r="A14" s="6" t="s">
        <v>1248</v>
      </c>
      <c r="B14" s="21">
        <v>44107</v>
      </c>
      <c r="C14" s="24">
        <v>-9.56</v>
      </c>
      <c r="D14" s="24"/>
      <c r="E14" s="24"/>
      <c r="F14" s="6" t="s">
        <v>13</v>
      </c>
      <c r="I14" s="6" t="s">
        <v>413</v>
      </c>
      <c r="J14" s="6" t="s">
        <v>345</v>
      </c>
      <c r="K14" s="6" t="str">
        <f t="shared" si="0"/>
        <v>7506593905030312</v>
      </c>
      <c r="N14" s="6" t="s">
        <v>1253</v>
      </c>
    </row>
    <row r="15" spans="1:15" s="6" customFormat="1" x14ac:dyDescent="0.25">
      <c r="A15" s="6" t="s">
        <v>1248</v>
      </c>
      <c r="B15" s="21">
        <v>44107</v>
      </c>
      <c r="C15" s="24">
        <v>-2.7</v>
      </c>
      <c r="D15" s="24"/>
      <c r="E15" s="24"/>
      <c r="F15" s="6" t="s">
        <v>13</v>
      </c>
      <c r="I15" s="6" t="s">
        <v>310</v>
      </c>
      <c r="J15" s="6" t="s">
        <v>311</v>
      </c>
      <c r="K15" s="6" t="str">
        <f t="shared" si="0"/>
        <v>7506593905030312</v>
      </c>
      <c r="N15" s="6" t="s">
        <v>1254</v>
      </c>
    </row>
    <row r="16" spans="1:15" s="6" customFormat="1" x14ac:dyDescent="0.25">
      <c r="A16" s="6" t="s">
        <v>1248</v>
      </c>
      <c r="B16" s="21">
        <v>44107</v>
      </c>
      <c r="C16" s="24">
        <v>-4.9000000000000004</v>
      </c>
      <c r="D16" s="24"/>
      <c r="E16" s="24"/>
      <c r="F16" s="6" t="s">
        <v>13</v>
      </c>
      <c r="I16" s="6" t="s">
        <v>999</v>
      </c>
      <c r="J16" s="6" t="s">
        <v>45</v>
      </c>
      <c r="K16" s="6" t="str">
        <f t="shared" si="0"/>
        <v>7506593905030312</v>
      </c>
      <c r="N16" s="6" t="s">
        <v>1255</v>
      </c>
    </row>
    <row r="17" spans="1:14" s="6" customFormat="1" x14ac:dyDescent="0.25">
      <c r="A17" s="6" t="s">
        <v>1248</v>
      </c>
      <c r="B17" s="21">
        <v>44108</v>
      </c>
      <c r="C17" s="24">
        <v>-7.5</v>
      </c>
      <c r="D17" s="24"/>
      <c r="E17" s="24"/>
      <c r="F17" s="6" t="s">
        <v>13</v>
      </c>
      <c r="I17" s="6" t="s">
        <v>56</v>
      </c>
      <c r="J17" s="6" t="s">
        <v>57</v>
      </c>
      <c r="K17" s="6" t="str">
        <f t="shared" si="0"/>
        <v>7506593905030312</v>
      </c>
      <c r="N17" s="6" t="s">
        <v>1256</v>
      </c>
    </row>
    <row r="18" spans="1:14" s="6" customFormat="1" x14ac:dyDescent="0.25">
      <c r="A18" s="6" t="s">
        <v>1248</v>
      </c>
      <c r="B18" s="21">
        <v>44108</v>
      </c>
      <c r="C18" s="24">
        <v>-72.709999999999994</v>
      </c>
      <c r="D18" s="24"/>
      <c r="E18" s="24"/>
      <c r="F18" s="6" t="s">
        <v>13</v>
      </c>
      <c r="I18" s="6" t="s">
        <v>854</v>
      </c>
      <c r="J18" s="6" t="s">
        <v>57</v>
      </c>
      <c r="K18" s="6" t="str">
        <f t="shared" si="0"/>
        <v>7506593905030312</v>
      </c>
      <c r="N18" s="6" t="s">
        <v>1257</v>
      </c>
    </row>
    <row r="19" spans="1:14" s="6" customFormat="1" x14ac:dyDescent="0.25">
      <c r="A19" s="6" t="s">
        <v>1248</v>
      </c>
      <c r="B19" s="21">
        <v>44109</v>
      </c>
      <c r="C19" s="25" t="s">
        <v>1308</v>
      </c>
      <c r="D19" s="24">
        <v>-1654.56</v>
      </c>
      <c r="E19" s="24"/>
      <c r="F19" s="6" t="s">
        <v>235</v>
      </c>
      <c r="G19" s="6" t="s">
        <v>40</v>
      </c>
      <c r="H19" s="6" t="s">
        <v>41</v>
      </c>
      <c r="L19" s="6">
        <v>103321333988</v>
      </c>
      <c r="N19" s="6" t="s">
        <v>1258</v>
      </c>
    </row>
    <row r="20" spans="1:14" s="6" customFormat="1" x14ac:dyDescent="0.25">
      <c r="A20" s="6" t="s">
        <v>1248</v>
      </c>
      <c r="B20" s="21">
        <v>44106</v>
      </c>
      <c r="C20" s="24">
        <v>-1.6</v>
      </c>
      <c r="D20" s="24"/>
      <c r="E20" s="24"/>
      <c r="F20" s="6" t="s">
        <v>22</v>
      </c>
      <c r="I20" s="6" t="s">
        <v>250</v>
      </c>
      <c r="J20" s="6" t="s">
        <v>251</v>
      </c>
      <c r="K20" s="6" t="str">
        <f>"7506593905030312"</f>
        <v>7506593905030312</v>
      </c>
      <c r="N20" s="6" t="s">
        <v>1259</v>
      </c>
    </row>
    <row r="21" spans="1:14" s="6" customFormat="1" x14ac:dyDescent="0.25">
      <c r="A21" s="6" t="s">
        <v>1248</v>
      </c>
      <c r="B21" s="21">
        <v>44110</v>
      </c>
      <c r="C21" s="24">
        <v>-60.6</v>
      </c>
      <c r="D21" s="24"/>
      <c r="E21" s="24"/>
      <c r="F21" s="6" t="s">
        <v>13</v>
      </c>
      <c r="I21" s="6" t="s">
        <v>1260</v>
      </c>
      <c r="J21" s="6" t="s">
        <v>144</v>
      </c>
      <c r="K21" s="6" t="str">
        <f>"7506593905030312"</f>
        <v>7506593905030312</v>
      </c>
      <c r="N21" s="6" t="s">
        <v>1261</v>
      </c>
    </row>
    <row r="22" spans="1:14" s="6" customFormat="1" x14ac:dyDescent="0.25">
      <c r="A22" s="6" t="s">
        <v>1248</v>
      </c>
      <c r="B22" s="21">
        <v>44110</v>
      </c>
      <c r="C22" s="24">
        <v>-3.6</v>
      </c>
      <c r="D22" s="24"/>
      <c r="E22" s="24"/>
      <c r="F22" s="6" t="s">
        <v>22</v>
      </c>
      <c r="I22" s="6" t="s">
        <v>911</v>
      </c>
      <c r="J22" s="6" t="s">
        <v>144</v>
      </c>
      <c r="K22" s="6" t="str">
        <f>"7506593905030312"</f>
        <v>7506593905030312</v>
      </c>
      <c r="N22" s="6" t="s">
        <v>1262</v>
      </c>
    </row>
    <row r="23" spans="1:14" s="6" customFormat="1" x14ac:dyDescent="0.25">
      <c r="A23" s="6" t="s">
        <v>1248</v>
      </c>
      <c r="B23" s="21">
        <v>44112</v>
      </c>
      <c r="C23" s="24">
        <v>-35.85</v>
      </c>
      <c r="D23" s="24"/>
      <c r="E23" s="24"/>
      <c r="F23" s="6" t="s">
        <v>29</v>
      </c>
      <c r="G23" s="6" t="s">
        <v>136</v>
      </c>
      <c r="H23" s="6" t="s">
        <v>137</v>
      </c>
      <c r="L23" s="6">
        <v>940036755368</v>
      </c>
      <c r="N23" s="6" t="s">
        <v>1263</v>
      </c>
    </row>
    <row r="24" spans="1:14" s="6" customFormat="1" x14ac:dyDescent="0.25">
      <c r="A24" s="6" t="s">
        <v>1248</v>
      </c>
      <c r="B24" s="21">
        <v>44113</v>
      </c>
      <c r="C24" s="24"/>
      <c r="D24" s="25" t="s">
        <v>1309</v>
      </c>
      <c r="E24" s="24">
        <v>-1372.3</v>
      </c>
      <c r="F24" s="6" t="s">
        <v>29</v>
      </c>
      <c r="G24" s="6" t="s">
        <v>517</v>
      </c>
      <c r="H24" s="6" t="s">
        <v>518</v>
      </c>
      <c r="L24" s="6">
        <v>65421224311</v>
      </c>
      <c r="N24" s="6" t="s">
        <v>1264</v>
      </c>
    </row>
    <row r="25" spans="1:14" s="6" customFormat="1" x14ac:dyDescent="0.25">
      <c r="A25" s="6" t="s">
        <v>1248</v>
      </c>
      <c r="B25" s="21">
        <v>44113</v>
      </c>
      <c r="C25" s="24"/>
      <c r="D25" s="25" t="s">
        <v>1309</v>
      </c>
      <c r="E25" s="24">
        <v>-50</v>
      </c>
      <c r="F25" s="6" t="s">
        <v>29</v>
      </c>
      <c r="G25" s="6" t="s">
        <v>517</v>
      </c>
      <c r="H25" s="6" t="s">
        <v>518</v>
      </c>
      <c r="L25" s="6">
        <v>65421224311</v>
      </c>
      <c r="N25" s="6" t="s">
        <v>1265</v>
      </c>
    </row>
    <row r="26" spans="1:14" s="6" customFormat="1" x14ac:dyDescent="0.25">
      <c r="A26" s="6" t="s">
        <v>1248</v>
      </c>
      <c r="B26" s="21">
        <v>44113</v>
      </c>
      <c r="C26" s="24">
        <v>-7.4</v>
      </c>
      <c r="D26" s="24"/>
      <c r="E26" s="24"/>
      <c r="F26" s="6" t="s">
        <v>13</v>
      </c>
      <c r="I26" s="6" t="s">
        <v>76</v>
      </c>
      <c r="J26" s="6" t="s">
        <v>15</v>
      </c>
      <c r="K26" s="6" t="str">
        <f t="shared" ref="K26:K31" si="1">"7506593905030312"</f>
        <v>7506593905030312</v>
      </c>
      <c r="N26" s="6" t="s">
        <v>1266</v>
      </c>
    </row>
    <row r="27" spans="1:14" s="6" customFormat="1" x14ac:dyDescent="0.25">
      <c r="A27" s="6" t="s">
        <v>1248</v>
      </c>
      <c r="B27" s="21">
        <v>44113</v>
      </c>
      <c r="C27" s="24">
        <v>-9.9499999999999993</v>
      </c>
      <c r="D27" s="24"/>
      <c r="E27" s="24"/>
      <c r="F27" s="6" t="s">
        <v>13</v>
      </c>
      <c r="I27" s="6" t="s">
        <v>837</v>
      </c>
      <c r="J27" s="6" t="s">
        <v>77</v>
      </c>
      <c r="K27" s="6" t="str">
        <f t="shared" si="1"/>
        <v>7506593905030312</v>
      </c>
      <c r="N27" s="6" t="s">
        <v>1267</v>
      </c>
    </row>
    <row r="28" spans="1:14" s="6" customFormat="1" x14ac:dyDescent="0.25">
      <c r="A28" s="6" t="s">
        <v>1248</v>
      </c>
      <c r="B28" s="21">
        <v>44115</v>
      </c>
      <c r="C28" s="24">
        <v>-8.6999999999999993</v>
      </c>
      <c r="D28" s="24"/>
      <c r="E28" s="24"/>
      <c r="F28" s="6" t="s">
        <v>13</v>
      </c>
      <c r="I28" s="6" t="s">
        <v>56</v>
      </c>
      <c r="J28" s="6" t="s">
        <v>57</v>
      </c>
      <c r="K28" s="6" t="str">
        <f t="shared" si="1"/>
        <v>7506593905030312</v>
      </c>
      <c r="N28" s="6" t="s">
        <v>1268</v>
      </c>
    </row>
    <row r="29" spans="1:14" s="6" customFormat="1" x14ac:dyDescent="0.25">
      <c r="A29" s="6" t="s">
        <v>1248</v>
      </c>
      <c r="B29" s="21">
        <v>44117</v>
      </c>
      <c r="C29" s="24">
        <v>-3.3</v>
      </c>
      <c r="D29" s="24"/>
      <c r="E29" s="24"/>
      <c r="F29" s="6" t="s">
        <v>13</v>
      </c>
      <c r="I29" s="6" t="s">
        <v>310</v>
      </c>
      <c r="J29" s="6" t="s">
        <v>311</v>
      </c>
      <c r="K29" s="6" t="str">
        <f t="shared" si="1"/>
        <v>7506593905030312</v>
      </c>
      <c r="N29" s="6" t="s">
        <v>1269</v>
      </c>
    </row>
    <row r="30" spans="1:14" s="6" customFormat="1" x14ac:dyDescent="0.25">
      <c r="A30" s="6" t="s">
        <v>1248</v>
      </c>
      <c r="B30" s="21">
        <v>44117</v>
      </c>
      <c r="C30" s="24">
        <v>-4</v>
      </c>
      <c r="D30" s="24"/>
      <c r="E30" s="24"/>
      <c r="F30" s="6" t="s">
        <v>13</v>
      </c>
      <c r="I30" s="6" t="s">
        <v>386</v>
      </c>
      <c r="J30" s="6" t="s">
        <v>144</v>
      </c>
      <c r="K30" s="6" t="str">
        <f t="shared" si="1"/>
        <v>7506593905030312</v>
      </c>
      <c r="N30" s="6" t="s">
        <v>1270</v>
      </c>
    </row>
    <row r="31" spans="1:14" s="6" customFormat="1" x14ac:dyDescent="0.25">
      <c r="A31" s="6" t="s">
        <v>1248</v>
      </c>
      <c r="B31" s="21">
        <v>44117</v>
      </c>
      <c r="C31" s="24">
        <v>-4.5</v>
      </c>
      <c r="D31" s="24"/>
      <c r="E31" s="24"/>
      <c r="F31" s="6" t="s">
        <v>13</v>
      </c>
      <c r="I31" s="6" t="s">
        <v>1260</v>
      </c>
      <c r="J31" s="6" t="s">
        <v>144</v>
      </c>
      <c r="K31" s="6" t="str">
        <f t="shared" si="1"/>
        <v>7506593905030312</v>
      </c>
      <c r="N31" s="6" t="s">
        <v>1271</v>
      </c>
    </row>
    <row r="32" spans="1:14" s="6" customFormat="1" x14ac:dyDescent="0.25">
      <c r="A32" s="6" t="s">
        <v>1248</v>
      </c>
      <c r="B32" s="21">
        <v>44118</v>
      </c>
      <c r="C32" s="25" t="s">
        <v>1312</v>
      </c>
      <c r="D32" s="24">
        <v>303.60000000000002</v>
      </c>
      <c r="E32" s="24"/>
      <c r="F32" s="6" t="s">
        <v>17</v>
      </c>
      <c r="G32" s="6" t="s">
        <v>1181</v>
      </c>
      <c r="H32" s="6" t="s">
        <v>1272</v>
      </c>
      <c r="L32" s="6" t="s">
        <v>1273</v>
      </c>
      <c r="N32" s="6" t="s">
        <v>1274</v>
      </c>
    </row>
    <row r="33" spans="1:14" s="6" customFormat="1" x14ac:dyDescent="0.25">
      <c r="A33" s="6" t="s">
        <v>1248</v>
      </c>
      <c r="B33" s="21">
        <v>44119</v>
      </c>
      <c r="C33" s="24"/>
      <c r="D33" s="25" t="s">
        <v>1313</v>
      </c>
      <c r="E33" s="24">
        <v>-1473.15</v>
      </c>
      <c r="F33" s="6" t="s">
        <v>235</v>
      </c>
      <c r="G33" s="6" t="s">
        <v>1275</v>
      </c>
      <c r="H33" s="6" t="s">
        <v>1276</v>
      </c>
      <c r="L33" s="6">
        <v>10636040296</v>
      </c>
      <c r="N33" s="6" t="s">
        <v>1277</v>
      </c>
    </row>
    <row r="34" spans="1:14" s="6" customFormat="1" x14ac:dyDescent="0.25">
      <c r="A34" s="6" t="s">
        <v>1248</v>
      </c>
      <c r="B34" s="21">
        <v>44120</v>
      </c>
      <c r="C34" s="24">
        <v>-80</v>
      </c>
      <c r="D34" s="24"/>
      <c r="E34" s="24"/>
      <c r="F34" s="6" t="s">
        <v>98</v>
      </c>
      <c r="G34" s="6" t="s">
        <v>99</v>
      </c>
      <c r="H34" s="6" t="s">
        <v>100</v>
      </c>
      <c r="L34" s="6" t="s">
        <v>1278</v>
      </c>
      <c r="N34" s="6" t="s">
        <v>1063</v>
      </c>
    </row>
    <row r="35" spans="1:14" s="6" customFormat="1" x14ac:dyDescent="0.25">
      <c r="A35" s="6" t="s">
        <v>1248</v>
      </c>
      <c r="B35" s="21">
        <v>44119</v>
      </c>
      <c r="C35" s="24">
        <v>-5.85</v>
      </c>
      <c r="D35" s="24"/>
      <c r="E35" s="24"/>
      <c r="F35" s="6" t="s">
        <v>22</v>
      </c>
      <c r="I35" s="6" t="s">
        <v>486</v>
      </c>
      <c r="J35" s="6" t="s">
        <v>57</v>
      </c>
      <c r="K35" s="6" t="str">
        <f>"7506593905030312"</f>
        <v>7506593905030312</v>
      </c>
      <c r="N35" s="6" t="s">
        <v>1279</v>
      </c>
    </row>
    <row r="36" spans="1:14" s="6" customFormat="1" x14ac:dyDescent="0.25">
      <c r="A36" s="6" t="s">
        <v>1248</v>
      </c>
      <c r="B36" s="21">
        <v>44120</v>
      </c>
      <c r="C36" s="24">
        <v>-75.25</v>
      </c>
      <c r="D36" s="24"/>
      <c r="E36" s="24"/>
      <c r="F36" s="6" t="s">
        <v>13</v>
      </c>
      <c r="I36" s="6" t="s">
        <v>89</v>
      </c>
      <c r="J36" s="6" t="s">
        <v>90</v>
      </c>
      <c r="K36" s="6" t="str">
        <f>"7506593905030312"</f>
        <v>7506593905030312</v>
      </c>
      <c r="N36" s="6" t="s">
        <v>1280</v>
      </c>
    </row>
    <row r="37" spans="1:14" s="6" customFormat="1" x14ac:dyDescent="0.25">
      <c r="A37" s="6" t="s">
        <v>1248</v>
      </c>
      <c r="B37" s="21">
        <v>44122</v>
      </c>
      <c r="C37" s="24">
        <v>-96.1</v>
      </c>
      <c r="D37" s="24"/>
      <c r="E37" s="24"/>
      <c r="F37" s="6" t="s">
        <v>13</v>
      </c>
      <c r="I37" s="6" t="s">
        <v>1037</v>
      </c>
      <c r="J37" s="6" t="s">
        <v>1038</v>
      </c>
      <c r="K37" s="6" t="str">
        <f>"7506593905030312"</f>
        <v>7506593905030312</v>
      </c>
      <c r="N37" s="6" t="s">
        <v>1281</v>
      </c>
    </row>
    <row r="38" spans="1:14" s="6" customFormat="1" x14ac:dyDescent="0.25">
      <c r="A38" s="6" t="s">
        <v>1248</v>
      </c>
      <c r="B38" s="21">
        <v>44123</v>
      </c>
      <c r="C38" s="24">
        <v>-5.88</v>
      </c>
      <c r="D38" s="24"/>
      <c r="E38" s="24"/>
      <c r="F38" s="6" t="s">
        <v>13</v>
      </c>
      <c r="I38" s="6" t="s">
        <v>542</v>
      </c>
      <c r="J38" s="6" t="s">
        <v>57</v>
      </c>
      <c r="K38" s="6" t="str">
        <f>"7506593905030312"</f>
        <v>7506593905030312</v>
      </c>
      <c r="N38" s="6" t="s">
        <v>1282</v>
      </c>
    </row>
    <row r="39" spans="1:14" s="6" customFormat="1" x14ac:dyDescent="0.25">
      <c r="A39" s="6" t="s">
        <v>1248</v>
      </c>
      <c r="B39" s="21">
        <v>44125</v>
      </c>
      <c r="C39" s="24">
        <v>-31.45</v>
      </c>
      <c r="D39" s="24"/>
      <c r="E39" s="24"/>
      <c r="F39" s="6" t="s">
        <v>29</v>
      </c>
      <c r="G39" s="6" t="s">
        <v>104</v>
      </c>
      <c r="H39" s="6" t="s">
        <v>105</v>
      </c>
      <c r="L39" s="6">
        <v>443885449856</v>
      </c>
      <c r="N39" s="6" t="s">
        <v>1283</v>
      </c>
    </row>
    <row r="40" spans="1:14" s="6" customFormat="1" x14ac:dyDescent="0.25">
      <c r="A40" s="6" t="s">
        <v>1248</v>
      </c>
      <c r="B40" s="21">
        <v>44125</v>
      </c>
      <c r="C40" s="24"/>
      <c r="D40" s="25" t="s">
        <v>1311</v>
      </c>
      <c r="E40" s="24">
        <v>-1324.16</v>
      </c>
      <c r="F40" s="6" t="s">
        <v>29</v>
      </c>
      <c r="G40" s="6" t="s">
        <v>201</v>
      </c>
      <c r="H40" s="6" t="s">
        <v>626</v>
      </c>
      <c r="L40" s="6">
        <v>320318236559</v>
      </c>
      <c r="N40" s="6" t="s">
        <v>1284</v>
      </c>
    </row>
    <row r="41" spans="1:14" s="6" customFormat="1" x14ac:dyDescent="0.25">
      <c r="A41" s="6" t="s">
        <v>1248</v>
      </c>
      <c r="B41" s="21">
        <v>44125</v>
      </c>
      <c r="C41" s="24">
        <v>-63.29</v>
      </c>
      <c r="D41" s="24"/>
      <c r="E41" s="24"/>
      <c r="F41" s="6" t="s">
        <v>13</v>
      </c>
      <c r="I41" s="6" t="s">
        <v>86</v>
      </c>
      <c r="J41" s="6" t="s">
        <v>87</v>
      </c>
      <c r="K41" s="6" t="str">
        <f>"7506593905030312"</f>
        <v>7506593905030312</v>
      </c>
      <c r="N41" s="6" t="s">
        <v>1285</v>
      </c>
    </row>
    <row r="42" spans="1:14" s="6" customFormat="1" x14ac:dyDescent="0.25">
      <c r="A42" s="6" t="s">
        <v>1248</v>
      </c>
      <c r="B42" s="21">
        <v>44126</v>
      </c>
      <c r="C42" s="24">
        <v>-100.48</v>
      </c>
      <c r="D42" s="24"/>
      <c r="E42" s="24"/>
      <c r="F42" s="6" t="s">
        <v>98</v>
      </c>
      <c r="G42" s="6" t="s">
        <v>147</v>
      </c>
      <c r="H42" s="6" t="s">
        <v>54</v>
      </c>
      <c r="L42" s="6">
        <v>7.0503647610070505E+21</v>
      </c>
      <c r="N42" s="6" t="s">
        <v>148</v>
      </c>
    </row>
    <row r="43" spans="1:14" s="6" customFormat="1" x14ac:dyDescent="0.25">
      <c r="A43" s="6" t="s">
        <v>1248</v>
      </c>
      <c r="B43" s="21">
        <v>44127</v>
      </c>
      <c r="C43" s="24">
        <v>1411.4</v>
      </c>
      <c r="D43" s="24"/>
      <c r="E43" s="24"/>
      <c r="F43" s="6" t="s">
        <v>17</v>
      </c>
      <c r="G43" s="6" t="s">
        <v>127</v>
      </c>
      <c r="H43" s="6" t="s">
        <v>128</v>
      </c>
      <c r="L43" s="6" t="s">
        <v>1286</v>
      </c>
      <c r="M43" s="6" t="s">
        <v>551</v>
      </c>
      <c r="N43" s="6" t="s">
        <v>1287</v>
      </c>
    </row>
    <row r="44" spans="1:14" s="6" customFormat="1" x14ac:dyDescent="0.25">
      <c r="A44" s="6" t="s">
        <v>1248</v>
      </c>
      <c r="B44" s="21">
        <v>44127</v>
      </c>
      <c r="C44" s="24">
        <v>-1.7</v>
      </c>
      <c r="D44" s="24"/>
      <c r="E44" s="24"/>
      <c r="F44" s="6" t="s">
        <v>13</v>
      </c>
      <c r="I44" s="6" t="s">
        <v>832</v>
      </c>
      <c r="J44" s="6" t="s">
        <v>15</v>
      </c>
      <c r="K44" s="6" t="str">
        <f>"7506593905030312"</f>
        <v>7506593905030312</v>
      </c>
      <c r="N44" s="6" t="s">
        <v>1288</v>
      </c>
    </row>
    <row r="45" spans="1:14" s="6" customFormat="1" x14ac:dyDescent="0.25">
      <c r="A45" s="6" t="s">
        <v>1248</v>
      </c>
      <c r="B45" s="21">
        <v>44127</v>
      </c>
      <c r="C45" s="24">
        <v>-7.3</v>
      </c>
      <c r="D45" s="24"/>
      <c r="E45" s="24"/>
      <c r="F45" s="6" t="s">
        <v>13</v>
      </c>
      <c r="I45" s="6" t="s">
        <v>76</v>
      </c>
      <c r="J45" s="6" t="s">
        <v>15</v>
      </c>
      <c r="K45" s="6" t="str">
        <f>"7506593905030312"</f>
        <v>7506593905030312</v>
      </c>
      <c r="N45" s="6" t="s">
        <v>1289</v>
      </c>
    </row>
    <row r="46" spans="1:14" s="6" customFormat="1" x14ac:dyDescent="0.25">
      <c r="A46" s="6" t="s">
        <v>1248</v>
      </c>
      <c r="B46" s="21">
        <v>44127</v>
      </c>
      <c r="C46" s="24">
        <v>-2.8</v>
      </c>
      <c r="D46" s="24"/>
      <c r="E46" s="24"/>
      <c r="F46" s="6" t="s">
        <v>13</v>
      </c>
      <c r="I46" s="6" t="s">
        <v>76</v>
      </c>
      <c r="J46" s="6" t="s">
        <v>15</v>
      </c>
      <c r="K46" s="6" t="str">
        <f>"7506593905030312"</f>
        <v>7506593905030312</v>
      </c>
      <c r="N46" s="6" t="s">
        <v>1290</v>
      </c>
    </row>
    <row r="47" spans="1:14" s="6" customFormat="1" x14ac:dyDescent="0.25">
      <c r="A47" s="6" t="s">
        <v>1291</v>
      </c>
      <c r="B47" s="21">
        <v>44131</v>
      </c>
      <c r="C47" s="24">
        <v>-34.590000000000003</v>
      </c>
      <c r="D47" s="24"/>
      <c r="E47" s="24"/>
      <c r="F47" s="6" t="s">
        <v>13</v>
      </c>
      <c r="I47" s="6" t="s">
        <v>226</v>
      </c>
      <c r="J47" s="6" t="s">
        <v>227</v>
      </c>
      <c r="K47" s="6" t="str">
        <f>"7506593905030312"</f>
        <v>7506593905030312</v>
      </c>
      <c r="N47" s="6" t="s">
        <v>1292</v>
      </c>
    </row>
    <row r="48" spans="1:14" s="6" customFormat="1" x14ac:dyDescent="0.25">
      <c r="A48" s="6" t="s">
        <v>1291</v>
      </c>
      <c r="B48" s="21">
        <v>44132</v>
      </c>
      <c r="C48" s="24">
        <v>-2.8</v>
      </c>
      <c r="D48" s="24"/>
      <c r="E48" s="24"/>
      <c r="F48" s="6" t="s">
        <v>13</v>
      </c>
      <c r="I48" s="6" t="s">
        <v>1293</v>
      </c>
      <c r="J48" s="6" t="s">
        <v>381</v>
      </c>
      <c r="K48" s="6" t="str">
        <f>"7506593905030312"</f>
        <v>7506593905030312</v>
      </c>
      <c r="N48" s="6" t="s">
        <v>1294</v>
      </c>
    </row>
    <row r="49" spans="1:15" s="6" customFormat="1" x14ac:dyDescent="0.25">
      <c r="A49" s="6" t="s">
        <v>1291</v>
      </c>
      <c r="B49" s="21">
        <v>44132</v>
      </c>
      <c r="C49" s="24"/>
      <c r="D49" s="25" t="s">
        <v>1310</v>
      </c>
      <c r="E49" s="24">
        <v>-5000</v>
      </c>
      <c r="F49" s="6" t="s">
        <v>29</v>
      </c>
      <c r="G49" s="6" t="s">
        <v>1295</v>
      </c>
      <c r="H49" s="6" t="s">
        <v>1296</v>
      </c>
      <c r="L49" s="6">
        <v>749122809156</v>
      </c>
      <c r="N49" s="6" t="s">
        <v>1297</v>
      </c>
    </row>
    <row r="50" spans="1:15" s="6" customFormat="1" x14ac:dyDescent="0.25">
      <c r="A50" s="6" t="s">
        <v>1291</v>
      </c>
      <c r="B50" s="21">
        <v>44132</v>
      </c>
      <c r="C50" s="24">
        <v>-7.99</v>
      </c>
      <c r="D50" s="24"/>
      <c r="E50" s="24"/>
      <c r="F50" s="6" t="s">
        <v>13</v>
      </c>
      <c r="I50" s="6" t="s">
        <v>86</v>
      </c>
      <c r="J50" s="6" t="s">
        <v>87</v>
      </c>
      <c r="K50" s="6" t="str">
        <f>"7506593905030312"</f>
        <v>7506593905030312</v>
      </c>
      <c r="N50" s="6" t="s">
        <v>1298</v>
      </c>
    </row>
    <row r="51" spans="1:15" s="6" customFormat="1" x14ac:dyDescent="0.25">
      <c r="A51" s="6" t="s">
        <v>1291</v>
      </c>
      <c r="B51" s="21">
        <v>44133</v>
      </c>
      <c r="C51" s="25" t="s">
        <v>1314</v>
      </c>
      <c r="D51" s="24"/>
      <c r="E51" s="24"/>
      <c r="F51" s="6" t="s">
        <v>29</v>
      </c>
      <c r="G51" s="6" t="s">
        <v>1299</v>
      </c>
      <c r="H51" s="6" t="s">
        <v>1300</v>
      </c>
      <c r="L51" s="6" t="s">
        <v>1301</v>
      </c>
      <c r="N51" s="6" t="s">
        <v>1302</v>
      </c>
    </row>
    <row r="52" spans="1:15" s="6" customFormat="1" x14ac:dyDescent="0.25">
      <c r="A52" s="6" t="s">
        <v>1291</v>
      </c>
      <c r="B52" s="21">
        <v>44134</v>
      </c>
      <c r="C52" s="24">
        <v>-9</v>
      </c>
      <c r="D52" s="24"/>
      <c r="E52" s="24"/>
      <c r="F52" s="6" t="s">
        <v>13</v>
      </c>
      <c r="I52" s="6" t="s">
        <v>1122</v>
      </c>
      <c r="J52" s="6" t="s">
        <v>847</v>
      </c>
      <c r="K52" s="6" t="str">
        <f>"7506593905030312"</f>
        <v>7506593905030312</v>
      </c>
      <c r="N52" s="6" t="s">
        <v>1303</v>
      </c>
    </row>
    <row r="53" spans="1:15" s="6" customFormat="1" x14ac:dyDescent="0.25">
      <c r="A53" s="6" t="s">
        <v>1291</v>
      </c>
      <c r="B53" s="21">
        <v>44134</v>
      </c>
      <c r="C53" s="24">
        <v>-27.6</v>
      </c>
      <c r="D53" s="24"/>
      <c r="E53" s="24"/>
      <c r="F53" s="6" t="s">
        <v>149</v>
      </c>
      <c r="L53" s="6" t="s">
        <v>1304</v>
      </c>
      <c r="M53" s="6" t="s">
        <v>151</v>
      </c>
      <c r="N53" s="6" t="s">
        <v>152</v>
      </c>
    </row>
    <row r="54" spans="1:15" s="6" customFormat="1" x14ac:dyDescent="0.25">
      <c r="A54" s="6" t="s">
        <v>1291</v>
      </c>
      <c r="B54" s="21">
        <v>44135</v>
      </c>
      <c r="C54" s="24">
        <v>-74.28</v>
      </c>
      <c r="D54" s="24"/>
      <c r="E54" s="24"/>
      <c r="F54" s="6" t="s">
        <v>13</v>
      </c>
      <c r="I54" s="6" t="s">
        <v>1305</v>
      </c>
      <c r="J54" s="6" t="s">
        <v>1306</v>
      </c>
      <c r="K54" s="6" t="str">
        <f>"7506593905030312"</f>
        <v>7506593905030312</v>
      </c>
      <c r="N54" s="6" t="s">
        <v>1307</v>
      </c>
    </row>
    <row r="56" spans="1:15" ht="15.75" customHeight="1" x14ac:dyDescent="0.25">
      <c r="C56" s="8" t="str">
        <f>C4</f>
        <v>PRIVE</v>
      </c>
      <c r="D56" s="8" t="str">
        <f>D4</f>
        <v>EXTRA</v>
      </c>
      <c r="E56" s="8" t="s">
        <v>158</v>
      </c>
    </row>
    <row r="57" spans="1:15" ht="15.75" customHeight="1" x14ac:dyDescent="0.25">
      <c r="C57" s="10">
        <f>SUM(C5:C55)</f>
        <v>245.95999999999995</v>
      </c>
      <c r="D57" s="10">
        <f>SUM(D5:D55)</f>
        <v>-1350.96</v>
      </c>
      <c r="E57" s="10">
        <f>SUM(E5:E55)</f>
        <v>-9219.61</v>
      </c>
    </row>
    <row r="58" spans="1:15" ht="15.75" customHeight="1" x14ac:dyDescent="0.25">
      <c r="C58" s="83">
        <f>SUM(C57:D57)</f>
        <v>-1105</v>
      </c>
      <c r="D58" s="84"/>
      <c r="E58" s="26"/>
      <c r="F58" s="3"/>
    </row>
    <row r="59" spans="1:15" x14ac:dyDescent="0.25">
      <c r="O59" s="6"/>
    </row>
    <row r="60" spans="1:15" s="6" customFormat="1" x14ac:dyDescent="0.25">
      <c r="A60"/>
      <c r="B60"/>
      <c r="C60" s="7"/>
      <c r="D60" s="7"/>
      <c r="E60" s="7"/>
      <c r="F60" s="15"/>
      <c r="G60"/>
      <c r="H60"/>
      <c r="I60"/>
      <c r="J60"/>
      <c r="K60"/>
      <c r="L60"/>
      <c r="M60"/>
      <c r="N60"/>
    </row>
  </sheetData>
  <mergeCells count="1">
    <mergeCell ref="C58:D58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FECC0-2B8B-4A03-A2B2-066AFA190868}">
  <dimension ref="A4:O51"/>
  <sheetViews>
    <sheetView topLeftCell="A10" workbookViewId="0">
      <selection activeCell="D46" sqref="D46"/>
    </sheetView>
  </sheetViews>
  <sheetFormatPr baseColWidth="10" defaultRowHeight="15" x14ac:dyDescent="0.25"/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  <c r="O4" s="6"/>
    </row>
    <row r="5" spans="1:15" x14ac:dyDescent="0.25">
      <c r="O5" s="6"/>
    </row>
    <row r="6" spans="1:15" x14ac:dyDescent="0.25">
      <c r="A6" t="s">
        <v>1144</v>
      </c>
      <c r="B6" s="1">
        <v>44105</v>
      </c>
      <c r="C6">
        <v>-1.25</v>
      </c>
      <c r="F6" t="s">
        <v>1119</v>
      </c>
      <c r="N6" t="s">
        <v>1120</v>
      </c>
    </row>
    <row r="7" spans="1:15" x14ac:dyDescent="0.25">
      <c r="A7" t="s">
        <v>1194</v>
      </c>
      <c r="B7" s="1">
        <v>44105</v>
      </c>
      <c r="C7">
        <v>378.99</v>
      </c>
      <c r="F7" t="s">
        <v>17</v>
      </c>
      <c r="G7" t="s">
        <v>355</v>
      </c>
      <c r="H7" t="s">
        <v>356</v>
      </c>
      <c r="L7" t="s">
        <v>1315</v>
      </c>
      <c r="N7" t="s">
        <v>1316</v>
      </c>
    </row>
    <row r="8" spans="1:15" x14ac:dyDescent="0.25">
      <c r="A8" t="s">
        <v>1194</v>
      </c>
      <c r="B8" s="1">
        <v>44105</v>
      </c>
      <c r="C8">
        <v>-169.07</v>
      </c>
      <c r="F8" t="s">
        <v>13</v>
      </c>
      <c r="I8" t="s">
        <v>226</v>
      </c>
      <c r="J8" t="s">
        <v>227</v>
      </c>
      <c r="K8" t="str">
        <f>"7506593903010016"</f>
        <v>7506593903010016</v>
      </c>
      <c r="N8" t="s">
        <v>1317</v>
      </c>
    </row>
    <row r="9" spans="1:15" x14ac:dyDescent="0.25">
      <c r="A9" t="s">
        <v>1194</v>
      </c>
      <c r="B9" s="1">
        <v>44110</v>
      </c>
      <c r="C9">
        <v>-58.34</v>
      </c>
      <c r="F9" t="s">
        <v>13</v>
      </c>
      <c r="I9" t="s">
        <v>226</v>
      </c>
      <c r="J9" t="s">
        <v>227</v>
      </c>
      <c r="K9" t="str">
        <f>"7506593903010016"</f>
        <v>7506593903010016</v>
      </c>
      <c r="N9" t="s">
        <v>1318</v>
      </c>
    </row>
    <row r="10" spans="1:15" x14ac:dyDescent="0.25">
      <c r="A10" t="s">
        <v>1194</v>
      </c>
      <c r="B10" s="1">
        <v>44110</v>
      </c>
      <c r="C10">
        <v>-9.8000000000000007</v>
      </c>
      <c r="F10" t="s">
        <v>13</v>
      </c>
      <c r="I10" t="s">
        <v>1104</v>
      </c>
      <c r="J10" t="s">
        <v>311</v>
      </c>
      <c r="K10" t="str">
        <f>"7506593903010016"</f>
        <v>7506593903010016</v>
      </c>
      <c r="N10" t="s">
        <v>1319</v>
      </c>
    </row>
    <row r="11" spans="1:15" x14ac:dyDescent="0.25">
      <c r="A11" t="s">
        <v>1194</v>
      </c>
      <c r="B11" s="1">
        <v>44111</v>
      </c>
      <c r="C11">
        <v>-2.09</v>
      </c>
      <c r="F11" t="s">
        <v>13</v>
      </c>
      <c r="I11" t="s">
        <v>768</v>
      </c>
      <c r="J11" t="s">
        <v>57</v>
      </c>
      <c r="K11" t="str">
        <f>"7506593903010016"</f>
        <v>7506593903010016</v>
      </c>
      <c r="N11" t="s">
        <v>1320</v>
      </c>
    </row>
    <row r="12" spans="1:15" x14ac:dyDescent="0.25">
      <c r="A12" t="s">
        <v>1194</v>
      </c>
      <c r="B12" s="1">
        <v>44112</v>
      </c>
      <c r="C12">
        <v>-35.85</v>
      </c>
      <c r="F12" t="s">
        <v>98</v>
      </c>
      <c r="G12" t="s">
        <v>136</v>
      </c>
      <c r="H12" t="s">
        <v>294</v>
      </c>
      <c r="L12" t="s">
        <v>1321</v>
      </c>
      <c r="N12" t="s">
        <v>296</v>
      </c>
    </row>
    <row r="13" spans="1:15" x14ac:dyDescent="0.25">
      <c r="A13" t="s">
        <v>1194</v>
      </c>
      <c r="B13" s="1">
        <v>44115</v>
      </c>
      <c r="C13">
        <v>-100</v>
      </c>
      <c r="F13" t="s">
        <v>107</v>
      </c>
      <c r="G13" t="s">
        <v>1322</v>
      </c>
      <c r="H13" t="s">
        <v>1323</v>
      </c>
      <c r="N13" t="s">
        <v>1324</v>
      </c>
    </row>
    <row r="14" spans="1:15" x14ac:dyDescent="0.25">
      <c r="A14" t="s">
        <v>1194</v>
      </c>
      <c r="B14" s="1">
        <v>44117</v>
      </c>
      <c r="C14">
        <v>-7.35</v>
      </c>
      <c r="F14" t="s">
        <v>13</v>
      </c>
      <c r="I14" t="s">
        <v>430</v>
      </c>
      <c r="J14" t="s">
        <v>937</v>
      </c>
      <c r="K14" t="str">
        <f t="shared" ref="K14:K32" si="0">"7506593903010016"</f>
        <v>7506593903010016</v>
      </c>
      <c r="N14" t="s">
        <v>1325</v>
      </c>
    </row>
    <row r="15" spans="1:15" x14ac:dyDescent="0.25">
      <c r="A15" t="s">
        <v>1194</v>
      </c>
      <c r="B15" s="1">
        <v>44117</v>
      </c>
      <c r="C15">
        <v>-77.92</v>
      </c>
      <c r="F15" t="s">
        <v>13</v>
      </c>
      <c r="I15" t="s">
        <v>226</v>
      </c>
      <c r="J15" t="s">
        <v>227</v>
      </c>
      <c r="K15" t="str">
        <f t="shared" si="0"/>
        <v>7506593903010016</v>
      </c>
      <c r="N15" t="s">
        <v>1326</v>
      </c>
    </row>
    <row r="16" spans="1:15" x14ac:dyDescent="0.25">
      <c r="A16" t="s">
        <v>1194</v>
      </c>
      <c r="B16" s="1">
        <v>44119</v>
      </c>
      <c r="C16">
        <v>-38.700000000000003</v>
      </c>
      <c r="F16" t="s">
        <v>13</v>
      </c>
      <c r="I16" t="s">
        <v>1327</v>
      </c>
      <c r="J16" t="s">
        <v>269</v>
      </c>
      <c r="K16" t="str">
        <f t="shared" si="0"/>
        <v>7506593903010016</v>
      </c>
      <c r="N16" t="s">
        <v>1328</v>
      </c>
    </row>
    <row r="17" spans="1:14" x14ac:dyDescent="0.25">
      <c r="A17" t="s">
        <v>1194</v>
      </c>
      <c r="B17" s="1">
        <v>44120</v>
      </c>
      <c r="C17">
        <v>-64</v>
      </c>
      <c r="F17" t="s">
        <v>13</v>
      </c>
      <c r="I17" t="s">
        <v>1148</v>
      </c>
      <c r="J17" t="s">
        <v>345</v>
      </c>
      <c r="K17" t="str">
        <f t="shared" si="0"/>
        <v>7506593903010016</v>
      </c>
      <c r="N17" t="s">
        <v>1329</v>
      </c>
    </row>
    <row r="18" spans="1:14" x14ac:dyDescent="0.25">
      <c r="A18" t="s">
        <v>1194</v>
      </c>
      <c r="B18" s="1">
        <v>44122</v>
      </c>
      <c r="C18">
        <v>-2.4</v>
      </c>
      <c r="F18" t="s">
        <v>13</v>
      </c>
      <c r="I18" t="s">
        <v>56</v>
      </c>
      <c r="J18" t="s">
        <v>57</v>
      </c>
      <c r="K18" t="str">
        <f t="shared" si="0"/>
        <v>7506593903010016</v>
      </c>
      <c r="N18" t="s">
        <v>1330</v>
      </c>
    </row>
    <row r="19" spans="1:14" x14ac:dyDescent="0.25">
      <c r="A19" t="s">
        <v>1194</v>
      </c>
      <c r="B19" s="1">
        <v>44120</v>
      </c>
      <c r="C19">
        <v>-25.62</v>
      </c>
      <c r="F19" t="s">
        <v>22</v>
      </c>
      <c r="I19" t="s">
        <v>260</v>
      </c>
      <c r="J19" t="s">
        <v>57</v>
      </c>
      <c r="K19" t="str">
        <f t="shared" si="0"/>
        <v>7506593903010016</v>
      </c>
      <c r="N19" t="s">
        <v>1331</v>
      </c>
    </row>
    <row r="20" spans="1:14" x14ac:dyDescent="0.25">
      <c r="A20" t="s">
        <v>1194</v>
      </c>
      <c r="B20" s="1">
        <v>44124</v>
      </c>
      <c r="C20">
        <v>-70.3</v>
      </c>
      <c r="F20" t="s">
        <v>13</v>
      </c>
      <c r="I20" t="s">
        <v>226</v>
      </c>
      <c r="J20" t="s">
        <v>227</v>
      </c>
      <c r="K20" t="str">
        <f t="shared" si="0"/>
        <v>7506593903010016</v>
      </c>
      <c r="N20" t="s">
        <v>1332</v>
      </c>
    </row>
    <row r="21" spans="1:14" x14ac:dyDescent="0.25">
      <c r="A21" t="s">
        <v>1194</v>
      </c>
      <c r="B21" s="1">
        <v>44124</v>
      </c>
      <c r="C21">
        <v>-8.16</v>
      </c>
      <c r="F21" t="s">
        <v>13</v>
      </c>
      <c r="I21" t="s">
        <v>223</v>
      </c>
      <c r="J21" t="s">
        <v>224</v>
      </c>
      <c r="K21" t="str">
        <f t="shared" si="0"/>
        <v>7506593903010016</v>
      </c>
      <c r="N21" t="s">
        <v>1333</v>
      </c>
    </row>
    <row r="22" spans="1:14" x14ac:dyDescent="0.25">
      <c r="A22" t="s">
        <v>1194</v>
      </c>
      <c r="B22" s="1">
        <v>44125</v>
      </c>
      <c r="C22">
        <v>-74.239999999999995</v>
      </c>
      <c r="F22" t="s">
        <v>13</v>
      </c>
      <c r="I22" t="s">
        <v>1334</v>
      </c>
      <c r="J22" t="s">
        <v>96</v>
      </c>
      <c r="K22" t="str">
        <f t="shared" si="0"/>
        <v>7506593903010016</v>
      </c>
      <c r="N22" t="s">
        <v>1335</v>
      </c>
    </row>
    <row r="23" spans="1:14" x14ac:dyDescent="0.25">
      <c r="A23" t="s">
        <v>1194</v>
      </c>
      <c r="B23" s="1">
        <v>44125</v>
      </c>
      <c r="C23">
        <v>-9.44</v>
      </c>
      <c r="F23" t="s">
        <v>13</v>
      </c>
      <c r="I23" t="s">
        <v>1336</v>
      </c>
      <c r="J23" t="s">
        <v>96</v>
      </c>
      <c r="K23" t="str">
        <f t="shared" si="0"/>
        <v>7506593903010016</v>
      </c>
      <c r="N23" t="s">
        <v>1337</v>
      </c>
    </row>
    <row r="24" spans="1:14" x14ac:dyDescent="0.25">
      <c r="A24" t="s">
        <v>1194</v>
      </c>
      <c r="B24" s="1">
        <v>44125</v>
      </c>
      <c r="C24">
        <v>-14.98</v>
      </c>
      <c r="F24" t="s">
        <v>13</v>
      </c>
      <c r="I24" t="s">
        <v>1338</v>
      </c>
      <c r="J24" t="s">
        <v>96</v>
      </c>
      <c r="K24" t="str">
        <f t="shared" si="0"/>
        <v>7506593903010016</v>
      </c>
      <c r="N24" t="s">
        <v>1339</v>
      </c>
    </row>
    <row r="25" spans="1:14" x14ac:dyDescent="0.25">
      <c r="A25" t="s">
        <v>1194</v>
      </c>
      <c r="B25" s="1">
        <v>44125</v>
      </c>
      <c r="C25">
        <v>-45.99</v>
      </c>
      <c r="F25" t="s">
        <v>13</v>
      </c>
      <c r="I25" t="s">
        <v>1340</v>
      </c>
      <c r="J25" t="s">
        <v>96</v>
      </c>
      <c r="K25" t="str">
        <f t="shared" si="0"/>
        <v>7506593903010016</v>
      </c>
      <c r="N25" t="s">
        <v>1341</v>
      </c>
    </row>
    <row r="26" spans="1:14" x14ac:dyDescent="0.25">
      <c r="A26" t="s">
        <v>1194</v>
      </c>
      <c r="B26" s="1">
        <v>44125</v>
      </c>
      <c r="C26">
        <v>-19.57</v>
      </c>
      <c r="F26" t="s">
        <v>13</v>
      </c>
      <c r="I26" t="s">
        <v>1342</v>
      </c>
      <c r="J26" t="s">
        <v>345</v>
      </c>
      <c r="K26" t="str">
        <f t="shared" si="0"/>
        <v>7506593903010016</v>
      </c>
      <c r="N26" t="s">
        <v>1343</v>
      </c>
    </row>
    <row r="27" spans="1:14" x14ac:dyDescent="0.25">
      <c r="A27" t="s">
        <v>1194</v>
      </c>
      <c r="B27" s="1">
        <v>44125</v>
      </c>
      <c r="C27">
        <v>-22.2</v>
      </c>
      <c r="F27" t="s">
        <v>13</v>
      </c>
      <c r="I27" t="s">
        <v>344</v>
      </c>
      <c r="J27" t="s">
        <v>345</v>
      </c>
      <c r="K27" t="str">
        <f t="shared" si="0"/>
        <v>7506593903010016</v>
      </c>
      <c r="N27" t="s">
        <v>1344</v>
      </c>
    </row>
    <row r="28" spans="1:14" x14ac:dyDescent="0.25">
      <c r="A28" t="s">
        <v>1194</v>
      </c>
      <c r="B28" s="1">
        <v>44125</v>
      </c>
      <c r="C28">
        <v>-4.45</v>
      </c>
      <c r="F28" t="s">
        <v>13</v>
      </c>
      <c r="I28" t="s">
        <v>678</v>
      </c>
      <c r="J28" t="s">
        <v>679</v>
      </c>
      <c r="K28" t="str">
        <f t="shared" si="0"/>
        <v>7506593903010016</v>
      </c>
      <c r="N28" t="s">
        <v>1345</v>
      </c>
    </row>
    <row r="29" spans="1:14" x14ac:dyDescent="0.25">
      <c r="A29" t="s">
        <v>1194</v>
      </c>
      <c r="B29" s="1">
        <v>44126</v>
      </c>
      <c r="C29">
        <v>-2.4</v>
      </c>
      <c r="F29" t="s">
        <v>13</v>
      </c>
      <c r="I29" t="s">
        <v>56</v>
      </c>
      <c r="J29" t="s">
        <v>57</v>
      </c>
      <c r="K29" t="str">
        <f t="shared" si="0"/>
        <v>7506593903010016</v>
      </c>
      <c r="N29" t="s">
        <v>1346</v>
      </c>
    </row>
    <row r="30" spans="1:14" x14ac:dyDescent="0.25">
      <c r="A30" t="s">
        <v>1194</v>
      </c>
      <c r="B30" s="1">
        <v>44126</v>
      </c>
      <c r="C30">
        <v>-2.67</v>
      </c>
      <c r="F30" t="s">
        <v>13</v>
      </c>
      <c r="I30" t="s">
        <v>1201</v>
      </c>
      <c r="J30" t="s">
        <v>1202</v>
      </c>
      <c r="K30" t="str">
        <f t="shared" si="0"/>
        <v>7506593903010016</v>
      </c>
      <c r="N30" t="s">
        <v>1347</v>
      </c>
    </row>
    <row r="31" spans="1:14" x14ac:dyDescent="0.25">
      <c r="A31" t="s">
        <v>1194</v>
      </c>
      <c r="B31" s="1">
        <v>44126</v>
      </c>
      <c r="C31">
        <v>-39.979999999999997</v>
      </c>
      <c r="F31" t="s">
        <v>13</v>
      </c>
      <c r="I31" t="s">
        <v>1096</v>
      </c>
      <c r="J31" t="s">
        <v>87</v>
      </c>
      <c r="K31" t="str">
        <f t="shared" si="0"/>
        <v>7506593903010016</v>
      </c>
      <c r="N31" t="s">
        <v>1348</v>
      </c>
    </row>
    <row r="32" spans="1:14" x14ac:dyDescent="0.25">
      <c r="A32" t="s">
        <v>1194</v>
      </c>
      <c r="B32" s="1">
        <v>44125</v>
      </c>
      <c r="C32">
        <v>-39.99</v>
      </c>
      <c r="F32" t="s">
        <v>22</v>
      </c>
      <c r="I32" t="s">
        <v>302</v>
      </c>
      <c r="J32" t="s">
        <v>96</v>
      </c>
      <c r="K32" t="str">
        <f t="shared" si="0"/>
        <v>7506593903010016</v>
      </c>
      <c r="N32" t="s">
        <v>1349</v>
      </c>
    </row>
    <row r="33" spans="1:14" x14ac:dyDescent="0.25">
      <c r="A33" t="s">
        <v>1194</v>
      </c>
      <c r="B33" s="1">
        <v>44127</v>
      </c>
      <c r="C33">
        <v>1069.33</v>
      </c>
      <c r="F33" t="s">
        <v>17</v>
      </c>
      <c r="G33" t="s">
        <v>127</v>
      </c>
      <c r="H33" t="s">
        <v>128</v>
      </c>
      <c r="L33" t="s">
        <v>1350</v>
      </c>
      <c r="M33" t="s">
        <v>810</v>
      </c>
      <c r="N33" t="s">
        <v>1351</v>
      </c>
    </row>
    <row r="34" spans="1:14" x14ac:dyDescent="0.25">
      <c r="A34" t="s">
        <v>1194</v>
      </c>
      <c r="B34" s="1">
        <v>44128</v>
      </c>
      <c r="C34">
        <v>-7.62</v>
      </c>
      <c r="F34" t="s">
        <v>13</v>
      </c>
      <c r="I34" t="s">
        <v>223</v>
      </c>
      <c r="J34" t="s">
        <v>224</v>
      </c>
      <c r="K34" t="str">
        <f t="shared" ref="K34:K39" si="1">"7506593903010016"</f>
        <v>7506593903010016</v>
      </c>
      <c r="N34" t="s">
        <v>1352</v>
      </c>
    </row>
    <row r="35" spans="1:14" x14ac:dyDescent="0.25">
      <c r="A35" t="s">
        <v>1206</v>
      </c>
      <c r="B35" s="1">
        <v>44131</v>
      </c>
      <c r="C35">
        <v>-49.05</v>
      </c>
      <c r="F35" t="s">
        <v>13</v>
      </c>
      <c r="I35" t="s">
        <v>223</v>
      </c>
      <c r="J35" t="s">
        <v>224</v>
      </c>
      <c r="K35" t="str">
        <f t="shared" si="1"/>
        <v>7506593903010016</v>
      </c>
      <c r="N35" t="s">
        <v>1353</v>
      </c>
    </row>
    <row r="36" spans="1:14" x14ac:dyDescent="0.25">
      <c r="A36" t="s">
        <v>1206</v>
      </c>
      <c r="B36" s="1">
        <v>44131</v>
      </c>
      <c r="C36">
        <v>-25.58</v>
      </c>
      <c r="F36" t="s">
        <v>13</v>
      </c>
      <c r="I36" t="s">
        <v>226</v>
      </c>
      <c r="J36" t="s">
        <v>227</v>
      </c>
      <c r="K36" t="str">
        <f t="shared" si="1"/>
        <v>7506593903010016</v>
      </c>
      <c r="N36" t="s">
        <v>1354</v>
      </c>
    </row>
    <row r="37" spans="1:14" x14ac:dyDescent="0.25">
      <c r="A37" t="s">
        <v>1206</v>
      </c>
      <c r="B37" s="1">
        <v>44132</v>
      </c>
      <c r="C37">
        <v>-5.98</v>
      </c>
      <c r="F37" t="s">
        <v>13</v>
      </c>
      <c r="I37" t="s">
        <v>542</v>
      </c>
      <c r="J37" t="s">
        <v>57</v>
      </c>
      <c r="K37" t="str">
        <f t="shared" si="1"/>
        <v>7506593903010016</v>
      </c>
      <c r="N37" t="s">
        <v>1355</v>
      </c>
    </row>
    <row r="38" spans="1:14" x14ac:dyDescent="0.25">
      <c r="A38" t="s">
        <v>1206</v>
      </c>
      <c r="B38" s="1">
        <v>44132</v>
      </c>
      <c r="C38">
        <v>-2.7</v>
      </c>
      <c r="F38" t="s">
        <v>13</v>
      </c>
      <c r="I38" t="s">
        <v>310</v>
      </c>
      <c r="J38" t="s">
        <v>311</v>
      </c>
      <c r="K38" t="str">
        <f t="shared" si="1"/>
        <v>7506593903010016</v>
      </c>
      <c r="N38" t="s">
        <v>1356</v>
      </c>
    </row>
    <row r="39" spans="1:14" x14ac:dyDescent="0.25">
      <c r="A39" t="s">
        <v>1206</v>
      </c>
      <c r="B39" s="1">
        <v>44132</v>
      </c>
      <c r="C39">
        <v>-7.45</v>
      </c>
      <c r="F39" t="s">
        <v>13</v>
      </c>
      <c r="I39" t="s">
        <v>1357</v>
      </c>
      <c r="J39" t="s">
        <v>144</v>
      </c>
      <c r="K39" t="str">
        <f t="shared" si="1"/>
        <v>7506593903010016</v>
      </c>
      <c r="N39" t="s">
        <v>1358</v>
      </c>
    </row>
    <row r="40" spans="1:14" x14ac:dyDescent="0.25">
      <c r="A40" t="s">
        <v>1206</v>
      </c>
      <c r="B40" s="1">
        <v>44132</v>
      </c>
      <c r="C40">
        <v>-8.31</v>
      </c>
      <c r="F40" t="s">
        <v>107</v>
      </c>
      <c r="G40" t="s">
        <v>1359</v>
      </c>
      <c r="H40" t="s">
        <v>1360</v>
      </c>
      <c r="L40" t="s">
        <v>1361</v>
      </c>
      <c r="N40" t="s">
        <v>1362</v>
      </c>
    </row>
    <row r="41" spans="1:14" x14ac:dyDescent="0.25">
      <c r="A41" t="s">
        <v>1206</v>
      </c>
      <c r="B41" s="1">
        <v>44132</v>
      </c>
      <c r="C41">
        <v>-29.9</v>
      </c>
      <c r="F41" t="s">
        <v>22</v>
      </c>
      <c r="I41" t="s">
        <v>1363</v>
      </c>
      <c r="J41" t="s">
        <v>1364</v>
      </c>
      <c r="K41" t="str">
        <f>"7506593903010016"</f>
        <v>7506593903010016</v>
      </c>
      <c r="N41" t="s">
        <v>1365</v>
      </c>
    </row>
    <row r="42" spans="1:14" x14ac:dyDescent="0.25">
      <c r="A42" t="s">
        <v>1206</v>
      </c>
      <c r="B42" s="1">
        <v>44133</v>
      </c>
      <c r="C42">
        <v>-15.45</v>
      </c>
      <c r="F42" t="s">
        <v>13</v>
      </c>
      <c r="I42" t="s">
        <v>430</v>
      </c>
      <c r="J42" t="s">
        <v>937</v>
      </c>
      <c r="K42" t="str">
        <f>"7506593903010016"</f>
        <v>7506593903010016</v>
      </c>
      <c r="N42" t="s">
        <v>1366</v>
      </c>
    </row>
    <row r="43" spans="1:14" x14ac:dyDescent="0.25">
      <c r="A43" t="s">
        <v>1206</v>
      </c>
      <c r="B43" s="1">
        <v>44133</v>
      </c>
      <c r="C43">
        <v>-11.92</v>
      </c>
      <c r="F43" t="s">
        <v>13</v>
      </c>
      <c r="I43" t="s">
        <v>223</v>
      </c>
      <c r="J43" t="s">
        <v>224</v>
      </c>
      <c r="K43" t="str">
        <f>"7506593903010016"</f>
        <v>7506593903010016</v>
      </c>
      <c r="N43" t="s">
        <v>1367</v>
      </c>
    </row>
    <row r="44" spans="1:14" x14ac:dyDescent="0.25">
      <c r="A44" t="s">
        <v>1206</v>
      </c>
      <c r="B44" s="1">
        <v>44132</v>
      </c>
      <c r="C44">
        <v>-37.950000000000003</v>
      </c>
      <c r="F44" t="s">
        <v>22</v>
      </c>
      <c r="I44" t="s">
        <v>1368</v>
      </c>
      <c r="J44" t="s">
        <v>661</v>
      </c>
      <c r="K44" t="str">
        <f>"7506593903010016"</f>
        <v>7506593903010016</v>
      </c>
      <c r="N44" t="s">
        <v>1369</v>
      </c>
    </row>
    <row r="45" spans="1:14" x14ac:dyDescent="0.25">
      <c r="A45" t="s">
        <v>1206</v>
      </c>
      <c r="B45" s="1">
        <v>44133</v>
      </c>
      <c r="C45">
        <v>-24.54</v>
      </c>
      <c r="F45" t="s">
        <v>22</v>
      </c>
      <c r="I45" t="s">
        <v>260</v>
      </c>
      <c r="J45" t="s">
        <v>57</v>
      </c>
      <c r="K45" t="str">
        <f>"7506593903010016"</f>
        <v>7506593903010016</v>
      </c>
      <c r="N45" t="s">
        <v>1370</v>
      </c>
    </row>
    <row r="46" spans="1:14" x14ac:dyDescent="0.25">
      <c r="A46" t="s">
        <v>1206</v>
      </c>
      <c r="B46" s="1">
        <v>44134</v>
      </c>
      <c r="C46">
        <v>378.99</v>
      </c>
      <c r="F46" t="s">
        <v>17</v>
      </c>
      <c r="G46" t="s">
        <v>355</v>
      </c>
      <c r="H46" t="s">
        <v>356</v>
      </c>
      <c r="L46" t="s">
        <v>1371</v>
      </c>
      <c r="N46" t="s">
        <v>1372</v>
      </c>
    </row>
    <row r="47" spans="1:14" x14ac:dyDescent="0.25">
      <c r="B47" s="1"/>
      <c r="C47" s="5"/>
      <c r="D47" s="5"/>
      <c r="E47" s="5"/>
      <c r="N47" s="6"/>
    </row>
    <row r="48" spans="1:14" x14ac:dyDescent="0.25">
      <c r="C48" s="5"/>
      <c r="D48" s="5"/>
      <c r="E48" s="5"/>
    </row>
    <row r="49" spans="3:14" x14ac:dyDescent="0.25">
      <c r="C49" s="18" t="str">
        <f>C4</f>
        <v>PRIVE</v>
      </c>
      <c r="D49" s="18" t="str">
        <f>D4</f>
        <v>EXTRA</v>
      </c>
      <c r="E49" s="18" t="str">
        <f>E4</f>
        <v>SPECIAL</v>
      </c>
      <c r="N49" s="6"/>
    </row>
    <row r="50" spans="3:14" x14ac:dyDescent="0.25">
      <c r="C50" s="19">
        <f>SUM(C6:C48)</f>
        <v>654.09999999999991</v>
      </c>
      <c r="D50" s="19">
        <f t="shared" ref="D50:E50" si="2">SUM(D6:D48)</f>
        <v>0</v>
      </c>
      <c r="E50" s="19">
        <f t="shared" si="2"/>
        <v>0</v>
      </c>
      <c r="N50" s="6"/>
    </row>
    <row r="51" spans="3:14" x14ac:dyDescent="0.25">
      <c r="C51" s="78">
        <f>SUM(C50:D50)</f>
        <v>654.09999999999991</v>
      </c>
      <c r="D51" s="79"/>
      <c r="E51" s="3"/>
      <c r="N51" s="6"/>
    </row>
  </sheetData>
  <mergeCells count="1">
    <mergeCell ref="C51:D5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60"/>
  <sheetViews>
    <sheetView topLeftCell="A19" workbookViewId="0">
      <selection activeCell="C59" sqref="C59"/>
    </sheetView>
  </sheetViews>
  <sheetFormatPr baseColWidth="10" defaultColWidth="9.140625" defaultRowHeight="17.25" customHeight="1" x14ac:dyDescent="0.25"/>
  <cols>
    <col min="1" max="1" width="8" bestFit="1" customWidth="1"/>
    <col min="2" max="2" width="18" bestFit="1" customWidth="1"/>
    <col min="3" max="5" width="11.7109375" style="3" customWidth="1"/>
    <col min="6" max="6" width="29.28515625" bestFit="1" customWidth="1"/>
    <col min="7" max="7" width="19" bestFit="1" customWidth="1"/>
    <col min="8" max="8" width="26" bestFit="1" customWidth="1"/>
    <col min="9" max="9" width="19.42578125" bestFit="1" customWidth="1"/>
    <col min="10" max="10" width="15.140625" bestFit="1" customWidth="1"/>
    <col min="11" max="11" width="17.7109375" bestFit="1" customWidth="1"/>
    <col min="12" max="12" width="60.5703125" bestFit="1" customWidth="1"/>
    <col min="13" max="13" width="59.7109375" bestFit="1" customWidth="1"/>
    <col min="14" max="14" width="81.42578125" style="2" bestFit="1" customWidth="1"/>
  </cols>
  <sheetData>
    <row r="4" spans="1:14" ht="17.25" customHeight="1" x14ac:dyDescent="0.25">
      <c r="A4" t="s">
        <v>0</v>
      </c>
      <c r="B4" t="s">
        <v>1</v>
      </c>
      <c r="C4" s="4" t="s">
        <v>156</v>
      </c>
      <c r="D4" s="4" t="s">
        <v>157</v>
      </c>
      <c r="E4" s="4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2" t="s">
        <v>11</v>
      </c>
    </row>
    <row r="5" spans="1:14" ht="17.25" customHeight="1" x14ac:dyDescent="0.25">
      <c r="A5" t="s">
        <v>12</v>
      </c>
      <c r="B5" s="1">
        <v>43831</v>
      </c>
      <c r="C5" s="3">
        <v>-25.6</v>
      </c>
      <c r="F5" t="s">
        <v>13</v>
      </c>
      <c r="I5" t="s">
        <v>14</v>
      </c>
      <c r="J5" t="s">
        <v>15</v>
      </c>
      <c r="K5" t="str">
        <f>"7506593905030312"</f>
        <v>7506593905030312</v>
      </c>
      <c r="N5" s="2" t="s">
        <v>16</v>
      </c>
    </row>
    <row r="6" spans="1:14" ht="17.25" customHeight="1" x14ac:dyDescent="0.25">
      <c r="A6" t="s">
        <v>12</v>
      </c>
      <c r="B6" s="1">
        <v>43832</v>
      </c>
      <c r="D6" s="3">
        <v>255.33</v>
      </c>
      <c r="E6" s="3" t="s">
        <v>509</v>
      </c>
      <c r="F6" t="s">
        <v>17</v>
      </c>
      <c r="G6" t="s">
        <v>18</v>
      </c>
      <c r="H6" t="s">
        <v>19</v>
      </c>
      <c r="L6" t="s">
        <v>20</v>
      </c>
      <c r="N6" s="2" t="s">
        <v>21</v>
      </c>
    </row>
    <row r="7" spans="1:14" ht="17.25" customHeight="1" x14ac:dyDescent="0.25">
      <c r="A7" t="s">
        <v>12</v>
      </c>
      <c r="B7" s="1">
        <v>43829</v>
      </c>
      <c r="C7" s="3">
        <v>-52.8</v>
      </c>
      <c r="F7" t="s">
        <v>22</v>
      </c>
      <c r="I7" t="s">
        <v>23</v>
      </c>
      <c r="J7" t="s">
        <v>24</v>
      </c>
      <c r="K7" t="str">
        <f>"7506593905030312"</f>
        <v>7506593905030312</v>
      </c>
      <c r="N7" s="2" t="s">
        <v>25</v>
      </c>
    </row>
    <row r="8" spans="1:14" ht="17.25" customHeight="1" x14ac:dyDescent="0.25">
      <c r="A8" t="s">
        <v>12</v>
      </c>
      <c r="B8" s="1">
        <v>43831</v>
      </c>
      <c r="C8" s="3">
        <v>-14.3</v>
      </c>
      <c r="F8" t="s">
        <v>22</v>
      </c>
      <c r="I8" t="s">
        <v>26</v>
      </c>
      <c r="J8" t="s">
        <v>27</v>
      </c>
      <c r="K8" t="str">
        <f>"7506593905030312"</f>
        <v>7506593905030312</v>
      </c>
      <c r="N8" s="2" t="s">
        <v>28</v>
      </c>
    </row>
    <row r="9" spans="1:14" ht="17.25" customHeight="1" x14ac:dyDescent="0.25">
      <c r="A9" t="s">
        <v>12</v>
      </c>
      <c r="B9" s="1">
        <v>43832</v>
      </c>
      <c r="D9" s="3">
        <v>-9</v>
      </c>
      <c r="E9" s="3" t="s">
        <v>510</v>
      </c>
      <c r="F9" t="s">
        <v>29</v>
      </c>
      <c r="G9" t="s">
        <v>30</v>
      </c>
      <c r="H9" t="s">
        <v>31</v>
      </c>
      <c r="L9">
        <v>568144664082</v>
      </c>
      <c r="N9" s="2" t="s">
        <v>32</v>
      </c>
    </row>
    <row r="10" spans="1:14" ht="17.25" customHeight="1" x14ac:dyDescent="0.25">
      <c r="A10" t="s">
        <v>12</v>
      </c>
      <c r="B10" s="1">
        <v>43832</v>
      </c>
      <c r="D10" s="3">
        <v>-637.02</v>
      </c>
      <c r="E10" s="3" t="s">
        <v>510</v>
      </c>
      <c r="F10" t="s">
        <v>29</v>
      </c>
      <c r="G10" t="s">
        <v>33</v>
      </c>
      <c r="H10" t="s">
        <v>34</v>
      </c>
      <c r="L10">
        <v>500167572425</v>
      </c>
      <c r="N10" s="2" t="s">
        <v>35</v>
      </c>
    </row>
    <row r="11" spans="1:14" ht="17.25" customHeight="1" x14ac:dyDescent="0.25">
      <c r="A11" t="s">
        <v>12</v>
      </c>
      <c r="B11" s="1">
        <v>43832</v>
      </c>
      <c r="D11" s="3">
        <v>-144</v>
      </c>
      <c r="E11" s="3" t="s">
        <v>511</v>
      </c>
      <c r="F11" t="s">
        <v>29</v>
      </c>
      <c r="G11" t="s">
        <v>36</v>
      </c>
      <c r="H11" t="s">
        <v>37</v>
      </c>
      <c r="L11" t="s">
        <v>38</v>
      </c>
      <c r="N11" s="2" t="s">
        <v>39</v>
      </c>
    </row>
    <row r="12" spans="1:14" ht="17.25" customHeight="1" x14ac:dyDescent="0.25">
      <c r="A12" t="s">
        <v>12</v>
      </c>
      <c r="B12" s="1">
        <v>43832</v>
      </c>
      <c r="D12" s="3">
        <v>-27.25</v>
      </c>
      <c r="E12" s="3" t="s">
        <v>510</v>
      </c>
      <c r="F12" t="s">
        <v>29</v>
      </c>
      <c r="G12" t="s">
        <v>40</v>
      </c>
      <c r="H12" t="s">
        <v>41</v>
      </c>
      <c r="L12">
        <v>292382622337</v>
      </c>
      <c r="N12" s="2" t="s">
        <v>42</v>
      </c>
    </row>
    <row r="13" spans="1:14" ht="17.25" customHeight="1" x14ac:dyDescent="0.25">
      <c r="A13" t="s">
        <v>12</v>
      </c>
      <c r="B13" s="1">
        <v>43832</v>
      </c>
      <c r="C13" s="3">
        <v>-200</v>
      </c>
      <c r="F13" t="s">
        <v>43</v>
      </c>
      <c r="I13" t="s">
        <v>44</v>
      </c>
      <c r="J13" t="s">
        <v>45</v>
      </c>
      <c r="K13" t="str">
        <f>"7506593905030312"</f>
        <v>7506593905030312</v>
      </c>
      <c r="N13" s="2" t="s">
        <v>46</v>
      </c>
    </row>
    <row r="14" spans="1:14" ht="17.25" customHeight="1" x14ac:dyDescent="0.25">
      <c r="A14" t="s">
        <v>12</v>
      </c>
      <c r="B14" s="1">
        <v>43832</v>
      </c>
      <c r="C14" s="3">
        <v>-0.5</v>
      </c>
      <c r="F14" t="s">
        <v>47</v>
      </c>
      <c r="N14" s="2" t="s">
        <v>48</v>
      </c>
    </row>
    <row r="15" spans="1:14" ht="17.25" customHeight="1" x14ac:dyDescent="0.25">
      <c r="A15" t="s">
        <v>12</v>
      </c>
      <c r="B15" s="1">
        <v>43834</v>
      </c>
      <c r="E15" s="3">
        <v>-699.37</v>
      </c>
      <c r="F15" t="s">
        <v>29</v>
      </c>
      <c r="G15" t="s">
        <v>49</v>
      </c>
      <c r="H15" t="s">
        <v>50</v>
      </c>
      <c r="L15" t="s">
        <v>51</v>
      </c>
      <c r="N15" s="2" t="s">
        <v>52</v>
      </c>
    </row>
    <row r="16" spans="1:14" ht="17.25" customHeight="1" x14ac:dyDescent="0.25">
      <c r="A16" t="s">
        <v>12</v>
      </c>
      <c r="B16" s="1">
        <v>43834</v>
      </c>
      <c r="C16" s="3">
        <v>-32.89</v>
      </c>
      <c r="F16" t="s">
        <v>29</v>
      </c>
      <c r="G16" t="s">
        <v>53</v>
      </c>
      <c r="H16" t="s">
        <v>54</v>
      </c>
      <c r="L16">
        <v>700101353526</v>
      </c>
      <c r="N16" s="2" t="s">
        <v>55</v>
      </c>
    </row>
    <row r="17" spans="1:14" ht="17.25" customHeight="1" x14ac:dyDescent="0.25">
      <c r="A17" t="s">
        <v>12</v>
      </c>
      <c r="B17" s="1">
        <v>43835</v>
      </c>
      <c r="C17" s="3">
        <v>-4</v>
      </c>
      <c r="F17" t="s">
        <v>13</v>
      </c>
      <c r="I17" t="s">
        <v>56</v>
      </c>
      <c r="J17" t="s">
        <v>57</v>
      </c>
      <c r="K17" t="str">
        <f>"7506593905030312"</f>
        <v>7506593905030312</v>
      </c>
      <c r="N17" s="2" t="s">
        <v>58</v>
      </c>
    </row>
    <row r="18" spans="1:14" ht="17.25" customHeight="1" x14ac:dyDescent="0.25">
      <c r="A18" t="s">
        <v>12</v>
      </c>
      <c r="B18" s="1">
        <v>43835</v>
      </c>
      <c r="C18" s="3">
        <v>-5.3</v>
      </c>
      <c r="F18" t="s">
        <v>22</v>
      </c>
      <c r="I18" t="s">
        <v>59</v>
      </c>
      <c r="J18" t="s">
        <v>60</v>
      </c>
      <c r="K18" t="str">
        <f>"7506593905030312"</f>
        <v>7506593905030312</v>
      </c>
      <c r="N18" s="2" t="s">
        <v>61</v>
      </c>
    </row>
    <row r="19" spans="1:14" ht="17.25" customHeight="1" x14ac:dyDescent="0.25">
      <c r="A19" t="s">
        <v>12</v>
      </c>
      <c r="B19" s="1">
        <v>43835</v>
      </c>
      <c r="C19" s="3">
        <v>-11.1</v>
      </c>
      <c r="F19" t="s">
        <v>22</v>
      </c>
      <c r="I19" t="s">
        <v>59</v>
      </c>
      <c r="J19" t="s">
        <v>60</v>
      </c>
      <c r="K19" t="str">
        <f>"7506593905030312"</f>
        <v>7506593905030312</v>
      </c>
      <c r="N19" s="2" t="s">
        <v>62</v>
      </c>
    </row>
    <row r="20" spans="1:14" ht="17.25" customHeight="1" x14ac:dyDescent="0.25">
      <c r="A20" t="s">
        <v>12</v>
      </c>
      <c r="B20" s="1">
        <v>43837</v>
      </c>
      <c r="C20" s="3">
        <v>-2</v>
      </c>
      <c r="F20" t="s">
        <v>63</v>
      </c>
      <c r="N20" s="2" t="s">
        <v>64</v>
      </c>
    </row>
    <row r="21" spans="1:14" ht="17.25" customHeight="1" x14ac:dyDescent="0.25">
      <c r="A21" t="s">
        <v>12</v>
      </c>
      <c r="B21" s="1">
        <v>43837</v>
      </c>
      <c r="C21" s="3">
        <v>-2.25</v>
      </c>
      <c r="F21" t="s">
        <v>13</v>
      </c>
      <c r="I21" t="s">
        <v>65</v>
      </c>
      <c r="J21" t="s">
        <v>66</v>
      </c>
      <c r="K21" t="str">
        <f>"7506593905030312"</f>
        <v>7506593905030312</v>
      </c>
      <c r="N21" s="2" t="s">
        <v>67</v>
      </c>
    </row>
    <row r="22" spans="1:14" ht="17.25" customHeight="1" x14ac:dyDescent="0.25">
      <c r="A22" t="s">
        <v>12</v>
      </c>
      <c r="B22" s="1">
        <v>43837</v>
      </c>
      <c r="D22" s="3">
        <v>27.25</v>
      </c>
      <c r="E22" s="3" t="s">
        <v>510</v>
      </c>
      <c r="F22" t="s">
        <v>17</v>
      </c>
      <c r="G22" t="s">
        <v>68</v>
      </c>
      <c r="H22" t="s">
        <v>69</v>
      </c>
      <c r="L22" t="s">
        <v>70</v>
      </c>
      <c r="N22" s="2" t="s">
        <v>71</v>
      </c>
    </row>
    <row r="23" spans="1:14" ht="17.25" customHeight="1" x14ac:dyDescent="0.25">
      <c r="A23" t="s">
        <v>12</v>
      </c>
      <c r="B23" s="1">
        <v>43839</v>
      </c>
      <c r="E23" s="3">
        <v>-350</v>
      </c>
      <c r="F23" t="s">
        <v>29</v>
      </c>
      <c r="G23" t="s">
        <v>18</v>
      </c>
      <c r="H23" t="s">
        <v>19</v>
      </c>
      <c r="L23" t="s">
        <v>72</v>
      </c>
      <c r="N23" s="2" t="s">
        <v>73</v>
      </c>
    </row>
    <row r="24" spans="1:14" ht="17.25" customHeight="1" x14ac:dyDescent="0.25">
      <c r="A24" t="s">
        <v>74</v>
      </c>
      <c r="B24" s="1">
        <v>43840</v>
      </c>
      <c r="C24" s="3">
        <v>-1.75</v>
      </c>
      <c r="F24" t="s">
        <v>13</v>
      </c>
      <c r="I24" t="s">
        <v>65</v>
      </c>
      <c r="J24" t="s">
        <v>66</v>
      </c>
      <c r="K24" t="str">
        <f t="shared" ref="K24:K32" si="0">"7506593905030312"</f>
        <v>7506593905030312</v>
      </c>
      <c r="N24" s="2" t="s">
        <v>75</v>
      </c>
    </row>
    <row r="25" spans="1:14" ht="17.25" customHeight="1" x14ac:dyDescent="0.25">
      <c r="A25" t="s">
        <v>74</v>
      </c>
      <c r="B25" s="1">
        <v>43840</v>
      </c>
      <c r="C25" s="3">
        <v>-17.600000000000001</v>
      </c>
      <c r="F25" t="s">
        <v>13</v>
      </c>
      <c r="I25" t="s">
        <v>76</v>
      </c>
      <c r="J25" t="s">
        <v>77</v>
      </c>
      <c r="K25" t="str">
        <f t="shared" si="0"/>
        <v>7506593905030312</v>
      </c>
      <c r="N25" s="2" t="s">
        <v>78</v>
      </c>
    </row>
    <row r="26" spans="1:14" ht="17.25" customHeight="1" x14ac:dyDescent="0.25">
      <c r="A26" t="s">
        <v>74</v>
      </c>
      <c r="B26" s="1">
        <v>43842</v>
      </c>
      <c r="C26" s="3">
        <v>-4</v>
      </c>
      <c r="F26" t="s">
        <v>13</v>
      </c>
      <c r="I26" t="s">
        <v>56</v>
      </c>
      <c r="J26" t="s">
        <v>57</v>
      </c>
      <c r="K26" t="str">
        <f t="shared" si="0"/>
        <v>7506593905030312</v>
      </c>
      <c r="N26" s="2" t="s">
        <v>79</v>
      </c>
    </row>
    <row r="27" spans="1:14" ht="17.25" customHeight="1" x14ac:dyDescent="0.25">
      <c r="A27" t="s">
        <v>74</v>
      </c>
      <c r="B27" s="1">
        <v>43842</v>
      </c>
      <c r="C27" s="3">
        <v>-43.9</v>
      </c>
      <c r="F27" t="s">
        <v>13</v>
      </c>
      <c r="I27" t="s">
        <v>80</v>
      </c>
      <c r="J27" t="s">
        <v>81</v>
      </c>
      <c r="K27" t="str">
        <f t="shared" si="0"/>
        <v>7506593905030312</v>
      </c>
      <c r="N27" s="2" t="s">
        <v>82</v>
      </c>
    </row>
    <row r="28" spans="1:14" ht="17.25" customHeight="1" x14ac:dyDescent="0.25">
      <c r="A28" t="s">
        <v>74</v>
      </c>
      <c r="B28" s="1">
        <v>43840</v>
      </c>
      <c r="E28" s="3">
        <v>-17.600000000000001</v>
      </c>
      <c r="F28" t="s">
        <v>22</v>
      </c>
      <c r="I28" t="s">
        <v>83</v>
      </c>
      <c r="J28" t="s">
        <v>84</v>
      </c>
      <c r="K28" t="str">
        <f t="shared" si="0"/>
        <v>7506593905030312</v>
      </c>
      <c r="N28" s="2" t="s">
        <v>85</v>
      </c>
    </row>
    <row r="29" spans="1:14" ht="17.25" customHeight="1" x14ac:dyDescent="0.25">
      <c r="A29" t="s">
        <v>74</v>
      </c>
      <c r="B29" s="1">
        <v>43843</v>
      </c>
      <c r="C29" s="3">
        <v>-56.99</v>
      </c>
      <c r="F29" t="s">
        <v>13</v>
      </c>
      <c r="I29" t="s">
        <v>86</v>
      </c>
      <c r="J29" t="s">
        <v>87</v>
      </c>
      <c r="K29" t="str">
        <f t="shared" si="0"/>
        <v>7506593905030312</v>
      </c>
      <c r="N29" s="2" t="s">
        <v>88</v>
      </c>
    </row>
    <row r="30" spans="1:14" ht="17.25" customHeight="1" x14ac:dyDescent="0.25">
      <c r="A30" t="s">
        <v>74</v>
      </c>
      <c r="B30" s="1">
        <v>43843</v>
      </c>
      <c r="C30" s="3">
        <v>-78.28</v>
      </c>
      <c r="F30" t="s">
        <v>13</v>
      </c>
      <c r="I30" t="s">
        <v>89</v>
      </c>
      <c r="J30" t="s">
        <v>90</v>
      </c>
      <c r="K30" t="str">
        <f t="shared" si="0"/>
        <v>7506593905030312</v>
      </c>
      <c r="N30" s="2" t="s">
        <v>91</v>
      </c>
    </row>
    <row r="31" spans="1:14" ht="17.25" customHeight="1" x14ac:dyDescent="0.25">
      <c r="A31" t="s">
        <v>74</v>
      </c>
      <c r="B31" s="1">
        <v>43845</v>
      </c>
      <c r="C31" s="3">
        <v>-4</v>
      </c>
      <c r="F31" t="s">
        <v>13</v>
      </c>
      <c r="I31" t="s">
        <v>92</v>
      </c>
      <c r="J31" t="s">
        <v>93</v>
      </c>
      <c r="K31" t="str">
        <f t="shared" si="0"/>
        <v>7506593905030312</v>
      </c>
      <c r="N31" s="2" t="s">
        <v>94</v>
      </c>
    </row>
    <row r="32" spans="1:14" ht="17.25" customHeight="1" x14ac:dyDescent="0.25">
      <c r="A32" t="s">
        <v>74</v>
      </c>
      <c r="B32" s="1">
        <v>43845</v>
      </c>
      <c r="C32" s="3">
        <v>-20.46</v>
      </c>
      <c r="F32" t="s">
        <v>13</v>
      </c>
      <c r="I32" t="s">
        <v>95</v>
      </c>
      <c r="J32" t="s">
        <v>96</v>
      </c>
      <c r="K32" t="str">
        <f t="shared" si="0"/>
        <v>7506593905030312</v>
      </c>
      <c r="N32" s="2" t="s">
        <v>97</v>
      </c>
    </row>
    <row r="33" spans="1:14" ht="17.25" customHeight="1" x14ac:dyDescent="0.25">
      <c r="A33" t="s">
        <v>74</v>
      </c>
      <c r="B33" s="1">
        <v>43846</v>
      </c>
      <c r="C33" s="3">
        <v>-190</v>
      </c>
      <c r="F33" t="s">
        <v>98</v>
      </c>
      <c r="G33" t="s">
        <v>99</v>
      </c>
      <c r="H33" t="s">
        <v>100</v>
      </c>
      <c r="L33" t="s">
        <v>101</v>
      </c>
      <c r="N33" s="2" t="s">
        <v>102</v>
      </c>
    </row>
    <row r="34" spans="1:14" ht="17.25" customHeight="1" x14ac:dyDescent="0.25">
      <c r="A34" t="s">
        <v>74</v>
      </c>
      <c r="B34" s="1">
        <v>43847</v>
      </c>
      <c r="C34" s="3">
        <v>-8.33</v>
      </c>
      <c r="F34" t="s">
        <v>13</v>
      </c>
      <c r="I34" t="s">
        <v>92</v>
      </c>
      <c r="J34" t="s">
        <v>93</v>
      </c>
      <c r="K34" t="str">
        <f>"7506593905030312"</f>
        <v>7506593905030312</v>
      </c>
      <c r="N34" s="2" t="s">
        <v>103</v>
      </c>
    </row>
    <row r="35" spans="1:14" ht="17.25" customHeight="1" x14ac:dyDescent="0.25">
      <c r="A35" t="s">
        <v>74</v>
      </c>
      <c r="B35" s="1">
        <v>43848</v>
      </c>
      <c r="C35" s="3">
        <v>-29.45</v>
      </c>
      <c r="F35" t="s">
        <v>29</v>
      </c>
      <c r="G35" t="s">
        <v>104</v>
      </c>
      <c r="H35" t="s">
        <v>105</v>
      </c>
      <c r="L35">
        <v>444714246350</v>
      </c>
      <c r="N35" s="2" t="s">
        <v>106</v>
      </c>
    </row>
    <row r="36" spans="1:14" ht="17.25" customHeight="1" x14ac:dyDescent="0.25">
      <c r="A36" t="s">
        <v>74</v>
      </c>
      <c r="B36" s="1">
        <v>43848</v>
      </c>
      <c r="C36" s="3">
        <v>-1</v>
      </c>
      <c r="F36" t="s">
        <v>107</v>
      </c>
      <c r="G36" t="s">
        <v>108</v>
      </c>
      <c r="H36" t="s">
        <v>109</v>
      </c>
      <c r="L36" t="s">
        <v>110</v>
      </c>
      <c r="N36" s="2" t="s">
        <v>111</v>
      </c>
    </row>
    <row r="37" spans="1:14" ht="17.25" customHeight="1" x14ac:dyDescent="0.25">
      <c r="A37" t="s">
        <v>74</v>
      </c>
      <c r="B37" s="1">
        <v>43849</v>
      </c>
      <c r="C37" s="3">
        <v>-180</v>
      </c>
      <c r="F37" t="s">
        <v>43</v>
      </c>
      <c r="I37" t="s">
        <v>112</v>
      </c>
      <c r="J37" t="s">
        <v>57</v>
      </c>
      <c r="K37" t="str">
        <f>"7506593905030312"</f>
        <v>7506593905030312</v>
      </c>
      <c r="N37" s="2" t="s">
        <v>113</v>
      </c>
    </row>
    <row r="38" spans="1:14" ht="17.25" customHeight="1" x14ac:dyDescent="0.25">
      <c r="A38" t="s">
        <v>74</v>
      </c>
      <c r="B38" s="1">
        <v>43849</v>
      </c>
      <c r="C38" s="3">
        <v>-0.5</v>
      </c>
      <c r="F38" t="s">
        <v>47</v>
      </c>
      <c r="N38" s="2" t="s">
        <v>48</v>
      </c>
    </row>
    <row r="39" spans="1:14" ht="17.25" customHeight="1" x14ac:dyDescent="0.25">
      <c r="A39" t="s">
        <v>74</v>
      </c>
      <c r="B39" s="1">
        <v>43849</v>
      </c>
      <c r="C39" s="3">
        <v>-22.18</v>
      </c>
      <c r="F39" t="s">
        <v>13</v>
      </c>
      <c r="I39" t="s">
        <v>114</v>
      </c>
      <c r="J39" t="s">
        <v>115</v>
      </c>
      <c r="K39" t="str">
        <f>"7506593905030312"</f>
        <v>7506593905030312</v>
      </c>
      <c r="N39" s="2" t="s">
        <v>116</v>
      </c>
    </row>
    <row r="40" spans="1:14" ht="17.25" customHeight="1" x14ac:dyDescent="0.25">
      <c r="A40" t="s">
        <v>74</v>
      </c>
      <c r="B40" s="1">
        <v>43849</v>
      </c>
      <c r="C40" s="3">
        <v>-3.25</v>
      </c>
      <c r="F40" t="s">
        <v>13</v>
      </c>
      <c r="I40" t="s">
        <v>114</v>
      </c>
      <c r="J40" t="s">
        <v>115</v>
      </c>
      <c r="K40" t="str">
        <f>"7506593905030312"</f>
        <v>7506593905030312</v>
      </c>
      <c r="N40" s="2" t="s">
        <v>117</v>
      </c>
    </row>
    <row r="41" spans="1:14" ht="17.25" customHeight="1" x14ac:dyDescent="0.25">
      <c r="A41" t="s">
        <v>74</v>
      </c>
      <c r="B41" s="1">
        <v>43851</v>
      </c>
      <c r="C41" s="3">
        <v>-1</v>
      </c>
      <c r="F41" t="s">
        <v>13</v>
      </c>
      <c r="I41" t="s">
        <v>65</v>
      </c>
      <c r="J41" t="s">
        <v>66</v>
      </c>
      <c r="K41" t="str">
        <f>"7506593905030312"</f>
        <v>7506593905030312</v>
      </c>
      <c r="N41" s="2" t="s">
        <v>118</v>
      </c>
    </row>
    <row r="42" spans="1:14" ht="17.25" customHeight="1" x14ac:dyDescent="0.25">
      <c r="A42" t="s">
        <v>74</v>
      </c>
      <c r="B42" s="1">
        <v>43852</v>
      </c>
      <c r="C42" s="3">
        <v>-27.98</v>
      </c>
      <c r="F42" t="s">
        <v>13</v>
      </c>
      <c r="I42" t="s">
        <v>119</v>
      </c>
      <c r="J42" t="s">
        <v>120</v>
      </c>
      <c r="K42" t="str">
        <f>"7506593905030312"</f>
        <v>7506593905030312</v>
      </c>
      <c r="N42" s="2" t="s">
        <v>121</v>
      </c>
    </row>
    <row r="43" spans="1:14" ht="17.25" customHeight="1" x14ac:dyDescent="0.25">
      <c r="A43" t="s">
        <v>74</v>
      </c>
      <c r="B43" s="1">
        <v>43852</v>
      </c>
      <c r="C43" s="3">
        <v>-72.75</v>
      </c>
      <c r="F43" t="s">
        <v>13</v>
      </c>
      <c r="I43" t="s">
        <v>89</v>
      </c>
      <c r="J43" t="s">
        <v>90</v>
      </c>
      <c r="K43" t="str">
        <f>"7506593905030312"</f>
        <v>7506593905030312</v>
      </c>
      <c r="N43" s="2" t="s">
        <v>122</v>
      </c>
    </row>
    <row r="44" spans="1:14" ht="17.25" customHeight="1" x14ac:dyDescent="0.25">
      <c r="A44" t="s">
        <v>74</v>
      </c>
      <c r="B44" s="1">
        <v>43852</v>
      </c>
      <c r="D44" s="3">
        <v>-138.69</v>
      </c>
      <c r="E44" s="3" t="s">
        <v>510</v>
      </c>
      <c r="F44" t="s">
        <v>29</v>
      </c>
      <c r="G44" t="s">
        <v>123</v>
      </c>
      <c r="H44" t="s">
        <v>124</v>
      </c>
      <c r="L44">
        <v>568144664082</v>
      </c>
      <c r="N44" s="2" t="s">
        <v>125</v>
      </c>
    </row>
    <row r="45" spans="1:14" ht="17.25" customHeight="1" x14ac:dyDescent="0.25">
      <c r="A45" t="s">
        <v>74</v>
      </c>
      <c r="B45" s="1">
        <v>43853</v>
      </c>
      <c r="C45" s="3">
        <v>-2.25</v>
      </c>
      <c r="F45" t="s">
        <v>13</v>
      </c>
      <c r="I45" t="s">
        <v>65</v>
      </c>
      <c r="J45" t="s">
        <v>66</v>
      </c>
      <c r="K45" t="str">
        <f>"7506593905030312"</f>
        <v>7506593905030312</v>
      </c>
      <c r="N45" s="2" t="s">
        <v>126</v>
      </c>
    </row>
    <row r="46" spans="1:14" ht="17.25" customHeight="1" x14ac:dyDescent="0.25">
      <c r="A46" t="s">
        <v>74</v>
      </c>
      <c r="B46" s="1">
        <v>43854</v>
      </c>
      <c r="C46" s="13">
        <v>1395.05</v>
      </c>
      <c r="F46" t="s">
        <v>17</v>
      </c>
      <c r="G46" t="s">
        <v>127</v>
      </c>
      <c r="H46" t="s">
        <v>128</v>
      </c>
      <c r="L46" t="s">
        <v>129</v>
      </c>
      <c r="M46" t="s">
        <v>130</v>
      </c>
      <c r="N46" s="2" t="s">
        <v>131</v>
      </c>
    </row>
    <row r="47" spans="1:14" ht="17.25" customHeight="1" x14ac:dyDescent="0.25">
      <c r="A47" t="s">
        <v>74</v>
      </c>
      <c r="B47" s="1">
        <v>43853</v>
      </c>
      <c r="C47" s="3">
        <v>-4.22</v>
      </c>
      <c r="F47" t="s">
        <v>22</v>
      </c>
      <c r="I47" t="s">
        <v>132</v>
      </c>
      <c r="J47" t="s">
        <v>66</v>
      </c>
      <c r="K47" t="str">
        <f>"7506593905030312"</f>
        <v>7506593905030312</v>
      </c>
      <c r="N47" s="2" t="s">
        <v>133</v>
      </c>
    </row>
    <row r="48" spans="1:14" ht="17.25" customHeight="1" x14ac:dyDescent="0.25">
      <c r="A48" t="s">
        <v>74</v>
      </c>
      <c r="B48" s="1">
        <v>43854</v>
      </c>
      <c r="D48" s="3">
        <v>-98</v>
      </c>
      <c r="F48" t="s">
        <v>29</v>
      </c>
      <c r="G48" t="s">
        <v>134</v>
      </c>
      <c r="H48" t="s">
        <v>508</v>
      </c>
      <c r="L48">
        <v>19020813458</v>
      </c>
      <c r="N48" s="2" t="s">
        <v>135</v>
      </c>
    </row>
    <row r="49" spans="1:14" ht="17.25" customHeight="1" x14ac:dyDescent="0.25">
      <c r="A49" t="s">
        <v>74</v>
      </c>
      <c r="B49" s="1">
        <v>43854</v>
      </c>
      <c r="C49" s="3">
        <v>-35.85</v>
      </c>
      <c r="F49" t="s">
        <v>29</v>
      </c>
      <c r="G49" t="s">
        <v>136</v>
      </c>
      <c r="H49" t="s">
        <v>137</v>
      </c>
      <c r="L49">
        <v>940006888664</v>
      </c>
      <c r="N49" s="2" t="s">
        <v>138</v>
      </c>
    </row>
    <row r="50" spans="1:14" ht="17.25" customHeight="1" x14ac:dyDescent="0.25">
      <c r="A50" t="s">
        <v>74</v>
      </c>
      <c r="B50" s="1">
        <v>43856</v>
      </c>
      <c r="C50" s="3">
        <v>-34</v>
      </c>
      <c r="F50" t="s">
        <v>13</v>
      </c>
      <c r="I50" t="s">
        <v>139</v>
      </c>
      <c r="J50" t="s">
        <v>140</v>
      </c>
      <c r="K50" t="str">
        <f>"7506593905030312"</f>
        <v>7506593905030312</v>
      </c>
      <c r="N50" s="2" t="s">
        <v>141</v>
      </c>
    </row>
    <row r="51" spans="1:14" ht="17.25" customHeight="1" x14ac:dyDescent="0.25">
      <c r="A51" t="s">
        <v>74</v>
      </c>
      <c r="B51" s="1">
        <v>43856</v>
      </c>
      <c r="C51" s="3">
        <v>-19.100000000000001</v>
      </c>
      <c r="F51" t="s">
        <v>13</v>
      </c>
      <c r="I51" t="s">
        <v>76</v>
      </c>
      <c r="J51" t="s">
        <v>77</v>
      </c>
      <c r="K51" t="str">
        <f>"7506593905030312"</f>
        <v>7506593905030312</v>
      </c>
      <c r="N51" s="2" t="s">
        <v>142</v>
      </c>
    </row>
    <row r="52" spans="1:14" ht="17.25" customHeight="1" x14ac:dyDescent="0.25">
      <c r="A52" t="s">
        <v>74</v>
      </c>
      <c r="B52" s="1">
        <v>43857</v>
      </c>
      <c r="C52" s="3">
        <v>-17</v>
      </c>
      <c r="F52" t="s">
        <v>13</v>
      </c>
      <c r="I52" t="s">
        <v>143</v>
      </c>
      <c r="J52" t="s">
        <v>144</v>
      </c>
      <c r="K52" t="str">
        <f>"7506593905030312"</f>
        <v>7506593905030312</v>
      </c>
      <c r="N52" s="2" t="s">
        <v>145</v>
      </c>
    </row>
    <row r="53" spans="1:14" ht="17.25" customHeight="1" x14ac:dyDescent="0.25">
      <c r="A53" t="s">
        <v>74</v>
      </c>
      <c r="B53" s="1">
        <v>43857</v>
      </c>
      <c r="C53" s="3">
        <v>-3.3</v>
      </c>
      <c r="F53" t="s">
        <v>13</v>
      </c>
      <c r="I53" t="s">
        <v>143</v>
      </c>
      <c r="J53" t="s">
        <v>144</v>
      </c>
      <c r="K53" t="str">
        <f>"7506593905030312"</f>
        <v>7506593905030312</v>
      </c>
      <c r="N53" s="2" t="s">
        <v>146</v>
      </c>
    </row>
    <row r="54" spans="1:14" ht="17.25" customHeight="1" x14ac:dyDescent="0.25">
      <c r="A54" t="s">
        <v>74</v>
      </c>
      <c r="B54" s="1">
        <v>43860</v>
      </c>
      <c r="C54" s="3">
        <v>-52.05</v>
      </c>
      <c r="F54" t="s">
        <v>98</v>
      </c>
      <c r="G54" t="s">
        <v>147</v>
      </c>
      <c r="H54" t="s">
        <v>54</v>
      </c>
      <c r="L54">
        <v>7027462281</v>
      </c>
      <c r="N54" s="2" t="s">
        <v>148</v>
      </c>
    </row>
    <row r="55" spans="1:14" ht="17.25" customHeight="1" x14ac:dyDescent="0.25">
      <c r="A55" t="s">
        <v>74</v>
      </c>
      <c r="B55" s="1">
        <v>43860</v>
      </c>
      <c r="C55" s="3">
        <v>-142.88999999999999</v>
      </c>
      <c r="F55" t="s">
        <v>149</v>
      </c>
      <c r="L55" t="s">
        <v>150</v>
      </c>
      <c r="M55" t="s">
        <v>151</v>
      </c>
      <c r="N55" s="2" t="s">
        <v>152</v>
      </c>
    </row>
    <row r="56" spans="1:14" ht="17.25" customHeight="1" x14ac:dyDescent="0.25">
      <c r="A56" t="s">
        <v>74</v>
      </c>
      <c r="B56" s="1">
        <v>43861</v>
      </c>
      <c r="C56" s="3">
        <v>-137.81</v>
      </c>
      <c r="F56" t="s">
        <v>29</v>
      </c>
      <c r="G56" t="s">
        <v>153</v>
      </c>
      <c r="H56" t="s">
        <v>154</v>
      </c>
      <c r="L56">
        <v>337561616</v>
      </c>
      <c r="N56" s="2" t="s">
        <v>155</v>
      </c>
    </row>
    <row r="58" spans="1:14" ht="15.75" customHeight="1" x14ac:dyDescent="0.25">
      <c r="C58" s="4" t="s">
        <v>156</v>
      </c>
      <c r="D58" s="4" t="s">
        <v>157</v>
      </c>
      <c r="E58" s="4" t="s">
        <v>158</v>
      </c>
      <c r="N58"/>
    </row>
    <row r="59" spans="1:14" ht="17.25" customHeight="1" x14ac:dyDescent="0.25">
      <c r="C59" s="9">
        <f>SUM(C5:C57)</f>
        <v>-167.58000000000015</v>
      </c>
      <c r="D59" s="3">
        <f t="shared" ref="D59:E59" si="1">SUM(D5:D57)</f>
        <v>-771.37999999999988</v>
      </c>
      <c r="E59" s="3">
        <f t="shared" si="1"/>
        <v>-1066.9699999999998</v>
      </c>
    </row>
    <row r="60" spans="1:14" ht="17.25" customHeight="1" x14ac:dyDescent="0.25">
      <c r="C60" s="78">
        <f>SUM(C59:D59)</f>
        <v>-938.96</v>
      </c>
      <c r="D60" s="79"/>
    </row>
  </sheetData>
  <mergeCells count="1">
    <mergeCell ref="C60:D60"/>
  </mergeCell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0BA9-7B82-401E-9496-4905FEDE47E4}">
  <dimension ref="A4:N68"/>
  <sheetViews>
    <sheetView topLeftCell="A31" workbookViewId="0">
      <selection activeCell="D37" sqref="D37"/>
    </sheetView>
  </sheetViews>
  <sheetFormatPr baseColWidth="10" defaultRowHeight="15.75" customHeight="1" x14ac:dyDescent="0.25"/>
  <cols>
    <col min="9" max="9" width="15.7109375" customWidth="1"/>
    <col min="14" max="14" width="57.42578125" bestFit="1" customWidth="1"/>
  </cols>
  <sheetData>
    <row r="4" spans="1:14" ht="15.75" customHeight="1" x14ac:dyDescent="0.25">
      <c r="A4" t="s">
        <v>0</v>
      </c>
      <c r="B4" t="s">
        <v>2</v>
      </c>
      <c r="C4" s="4" t="s">
        <v>156</v>
      </c>
      <c r="D4" s="4" t="s">
        <v>157</v>
      </c>
      <c r="E4" s="4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11</v>
      </c>
    </row>
    <row r="5" spans="1:14" ht="15.75" customHeight="1" x14ac:dyDescent="0.25">
      <c r="A5" t="s">
        <v>159</v>
      </c>
      <c r="B5" s="1">
        <v>43864</v>
      </c>
      <c r="C5">
        <v>-48.3</v>
      </c>
      <c r="F5" t="s">
        <v>13</v>
      </c>
      <c r="I5" t="s">
        <v>160</v>
      </c>
      <c r="J5" t="s">
        <v>161</v>
      </c>
      <c r="K5" t="str">
        <f>"7506593905030312"</f>
        <v>7506593905030312</v>
      </c>
      <c r="N5" s="2" t="s">
        <v>162</v>
      </c>
    </row>
    <row r="6" spans="1:14" ht="15.75" customHeight="1" x14ac:dyDescent="0.25">
      <c r="A6" t="s">
        <v>159</v>
      </c>
      <c r="B6" s="1">
        <v>43864</v>
      </c>
      <c r="C6">
        <v>-2</v>
      </c>
      <c r="F6" t="s">
        <v>63</v>
      </c>
      <c r="N6" t="s">
        <v>64</v>
      </c>
    </row>
    <row r="7" spans="1:14" ht="15.75" customHeight="1" x14ac:dyDescent="0.25">
      <c r="A7" t="s">
        <v>159</v>
      </c>
      <c r="B7" s="1">
        <v>43864</v>
      </c>
      <c r="D7">
        <v>255.33</v>
      </c>
      <c r="F7" t="s">
        <v>17</v>
      </c>
      <c r="G7" t="s">
        <v>18</v>
      </c>
      <c r="H7" t="s">
        <v>19</v>
      </c>
      <c r="L7" t="s">
        <v>20</v>
      </c>
      <c r="N7" s="2" t="s">
        <v>21</v>
      </c>
    </row>
    <row r="8" spans="1:14" ht="15.75" customHeight="1" x14ac:dyDescent="0.25">
      <c r="A8" t="s">
        <v>159</v>
      </c>
      <c r="B8" s="1">
        <v>43864</v>
      </c>
      <c r="C8">
        <v>51.18</v>
      </c>
      <c r="F8" t="s">
        <v>17</v>
      </c>
      <c r="G8" t="s">
        <v>163</v>
      </c>
      <c r="H8" t="s">
        <v>164</v>
      </c>
      <c r="L8" t="s">
        <v>165</v>
      </c>
      <c r="M8" t="s">
        <v>166</v>
      </c>
      <c r="N8" s="2" t="s">
        <v>167</v>
      </c>
    </row>
    <row r="9" spans="1:14" ht="15.75" customHeight="1" x14ac:dyDescent="0.25">
      <c r="A9" t="s">
        <v>159</v>
      </c>
      <c r="B9" s="1">
        <v>43864</v>
      </c>
      <c r="E9">
        <v>25894.42</v>
      </c>
      <c r="F9" t="s">
        <v>17</v>
      </c>
      <c r="G9" t="s">
        <v>168</v>
      </c>
      <c r="H9" t="s">
        <v>169</v>
      </c>
      <c r="L9" t="s">
        <v>170</v>
      </c>
      <c r="N9" s="2" t="s">
        <v>171</v>
      </c>
    </row>
    <row r="10" spans="1:14" ht="15.75" customHeight="1" x14ac:dyDescent="0.25">
      <c r="A10" t="s">
        <v>159</v>
      </c>
      <c r="B10" s="1">
        <v>43864</v>
      </c>
      <c r="C10">
        <v>-78.900000000000006</v>
      </c>
      <c r="F10" t="s">
        <v>13</v>
      </c>
      <c r="I10" t="s">
        <v>89</v>
      </c>
      <c r="J10" t="s">
        <v>90</v>
      </c>
      <c r="K10" t="str">
        <f>"7506593905030312"</f>
        <v>7506593905030312</v>
      </c>
      <c r="N10" s="2" t="s">
        <v>172</v>
      </c>
    </row>
    <row r="11" spans="1:14" ht="15.75" customHeight="1" x14ac:dyDescent="0.25">
      <c r="A11" t="s">
        <v>159</v>
      </c>
      <c r="B11" s="1">
        <v>43865</v>
      </c>
      <c r="C11">
        <v>-1</v>
      </c>
      <c r="F11" t="s">
        <v>13</v>
      </c>
      <c r="I11" t="s">
        <v>65</v>
      </c>
      <c r="J11" t="s">
        <v>66</v>
      </c>
      <c r="K11" t="str">
        <f>"7506593905030312"</f>
        <v>7506593905030312</v>
      </c>
      <c r="N11" s="2" t="s">
        <v>173</v>
      </c>
    </row>
    <row r="12" spans="1:14" ht="15.75" customHeight="1" x14ac:dyDescent="0.25">
      <c r="A12" t="s">
        <v>159</v>
      </c>
      <c r="B12" s="1">
        <v>43865</v>
      </c>
      <c r="C12">
        <v>22.27</v>
      </c>
      <c r="F12" t="s">
        <v>17</v>
      </c>
      <c r="G12" t="s">
        <v>163</v>
      </c>
      <c r="H12" t="s">
        <v>164</v>
      </c>
      <c r="L12" t="s">
        <v>174</v>
      </c>
      <c r="M12" t="s">
        <v>175</v>
      </c>
      <c r="N12" s="2" t="s">
        <v>176</v>
      </c>
    </row>
    <row r="13" spans="1:14" ht="15.75" customHeight="1" x14ac:dyDescent="0.25">
      <c r="A13" t="s">
        <v>159</v>
      </c>
      <c r="B13" s="1">
        <v>43865</v>
      </c>
      <c r="C13">
        <v>44</v>
      </c>
      <c r="F13" t="s">
        <v>17</v>
      </c>
      <c r="G13" t="s">
        <v>163</v>
      </c>
      <c r="H13" t="s">
        <v>164</v>
      </c>
      <c r="L13" t="s">
        <v>177</v>
      </c>
      <c r="M13" t="s">
        <v>175</v>
      </c>
      <c r="N13" s="2" t="s">
        <v>178</v>
      </c>
    </row>
    <row r="14" spans="1:14" ht="15.75" customHeight="1" x14ac:dyDescent="0.25">
      <c r="A14" t="s">
        <v>159</v>
      </c>
      <c r="B14" s="1">
        <v>43867</v>
      </c>
      <c r="E14">
        <v>-7381.61</v>
      </c>
      <c r="F14" t="s">
        <v>29</v>
      </c>
      <c r="G14" t="s">
        <v>179</v>
      </c>
      <c r="H14" t="s">
        <v>180</v>
      </c>
      <c r="L14" t="s">
        <v>181</v>
      </c>
      <c r="N14" s="2" t="s">
        <v>182</v>
      </c>
    </row>
    <row r="15" spans="1:14" ht="15.75" customHeight="1" x14ac:dyDescent="0.25">
      <c r="A15" t="s">
        <v>159</v>
      </c>
      <c r="B15" s="1">
        <v>43867</v>
      </c>
      <c r="C15">
        <v>-19.989999999999998</v>
      </c>
      <c r="F15" t="s">
        <v>29</v>
      </c>
      <c r="G15" t="s">
        <v>53</v>
      </c>
      <c r="H15" t="s">
        <v>54</v>
      </c>
      <c r="L15">
        <v>700165272886</v>
      </c>
      <c r="N15" s="2" t="s">
        <v>183</v>
      </c>
    </row>
    <row r="16" spans="1:14" ht="15.75" customHeight="1" x14ac:dyDescent="0.25">
      <c r="A16" t="s">
        <v>159</v>
      </c>
      <c r="B16" s="1">
        <v>43867</v>
      </c>
      <c r="E16">
        <v>-605</v>
      </c>
      <c r="F16" t="s">
        <v>29</v>
      </c>
      <c r="G16" t="s">
        <v>184</v>
      </c>
      <c r="H16" t="s">
        <v>185</v>
      </c>
      <c r="L16" t="s">
        <v>186</v>
      </c>
      <c r="N16" s="2" t="s">
        <v>187</v>
      </c>
    </row>
    <row r="17" spans="1:14" ht="15.75" customHeight="1" x14ac:dyDescent="0.25">
      <c r="A17" t="s">
        <v>159</v>
      </c>
      <c r="B17" s="1">
        <v>43867</v>
      </c>
      <c r="E17">
        <v>-1044.3499999999999</v>
      </c>
      <c r="F17" t="s">
        <v>29</v>
      </c>
      <c r="G17" t="s">
        <v>188</v>
      </c>
      <c r="H17" t="s">
        <v>189</v>
      </c>
      <c r="L17">
        <v>11565310505</v>
      </c>
      <c r="N17" s="2" t="s">
        <v>190</v>
      </c>
    </row>
    <row r="18" spans="1:14" ht="15.75" customHeight="1" x14ac:dyDescent="0.25">
      <c r="A18" t="s">
        <v>159</v>
      </c>
      <c r="B18" s="1">
        <v>43867</v>
      </c>
      <c r="C18">
        <v>64.040000000000006</v>
      </c>
      <c r="F18" t="s">
        <v>17</v>
      </c>
      <c r="G18" t="s">
        <v>163</v>
      </c>
      <c r="H18" t="s">
        <v>164</v>
      </c>
      <c r="L18" t="s">
        <v>191</v>
      </c>
      <c r="M18" t="s">
        <v>192</v>
      </c>
      <c r="N18" s="2" t="s">
        <v>193</v>
      </c>
    </row>
    <row r="19" spans="1:14" ht="15.75" customHeight="1" x14ac:dyDescent="0.25">
      <c r="A19" t="s">
        <v>159</v>
      </c>
      <c r="B19" s="1">
        <v>43868</v>
      </c>
      <c r="C19">
        <v>-20.5</v>
      </c>
      <c r="F19" t="s">
        <v>13</v>
      </c>
      <c r="I19" t="s">
        <v>76</v>
      </c>
      <c r="J19" t="s">
        <v>77</v>
      </c>
      <c r="K19" t="str">
        <f>"7506593905030312"</f>
        <v>7506593905030312</v>
      </c>
      <c r="N19" s="2" t="s">
        <v>194</v>
      </c>
    </row>
    <row r="20" spans="1:14" ht="15.75" customHeight="1" x14ac:dyDescent="0.25">
      <c r="A20" t="s">
        <v>159</v>
      </c>
      <c r="B20" s="1">
        <v>43871</v>
      </c>
      <c r="C20">
        <v>-5.2</v>
      </c>
      <c r="F20" t="s">
        <v>13</v>
      </c>
      <c r="I20" t="s">
        <v>56</v>
      </c>
      <c r="J20" t="s">
        <v>57</v>
      </c>
      <c r="K20" t="str">
        <f>"7506593905030312"</f>
        <v>7506593905030312</v>
      </c>
      <c r="N20" s="2" t="s">
        <v>195</v>
      </c>
    </row>
    <row r="21" spans="1:14" ht="15.75" customHeight="1" x14ac:dyDescent="0.25">
      <c r="A21" t="s">
        <v>159</v>
      </c>
      <c r="B21" s="1">
        <v>43871</v>
      </c>
      <c r="C21">
        <v>-4.5999999999999996</v>
      </c>
      <c r="F21" t="s">
        <v>13</v>
      </c>
      <c r="I21" t="s">
        <v>196</v>
      </c>
      <c r="J21" t="s">
        <v>197</v>
      </c>
      <c r="K21" t="str">
        <f>"7506593905030312"</f>
        <v>7506593905030312</v>
      </c>
      <c r="N21" s="2" t="s">
        <v>198</v>
      </c>
    </row>
    <row r="22" spans="1:14" ht="15.75" customHeight="1" x14ac:dyDescent="0.25">
      <c r="A22" t="s">
        <v>159</v>
      </c>
      <c r="B22" s="1">
        <v>43871</v>
      </c>
      <c r="C22">
        <v>-7.2</v>
      </c>
      <c r="F22" t="s">
        <v>13</v>
      </c>
      <c r="I22" t="s">
        <v>199</v>
      </c>
      <c r="J22" t="s">
        <v>197</v>
      </c>
      <c r="K22" t="str">
        <f>"7506593905030312"</f>
        <v>7506593905030312</v>
      </c>
      <c r="N22" s="2" t="s">
        <v>200</v>
      </c>
    </row>
    <row r="23" spans="1:14" ht="15.75" customHeight="1" x14ac:dyDescent="0.25">
      <c r="A23" t="s">
        <v>159</v>
      </c>
      <c r="B23" s="1">
        <v>43871</v>
      </c>
      <c r="E23">
        <v>3951.48</v>
      </c>
      <c r="F23" t="s">
        <v>17</v>
      </c>
      <c r="G23" t="s">
        <v>201</v>
      </c>
      <c r="H23" t="s">
        <v>202</v>
      </c>
      <c r="L23" t="s">
        <v>203</v>
      </c>
      <c r="N23" s="2" t="s">
        <v>204</v>
      </c>
    </row>
    <row r="24" spans="1:14" ht="15.75" customHeight="1" x14ac:dyDescent="0.25">
      <c r="A24" t="s">
        <v>159</v>
      </c>
      <c r="B24" s="1">
        <v>43871</v>
      </c>
      <c r="C24">
        <v>-43.1</v>
      </c>
      <c r="F24" t="s">
        <v>22</v>
      </c>
      <c r="I24" t="s">
        <v>205</v>
      </c>
      <c r="J24" t="s">
        <v>197</v>
      </c>
      <c r="K24" t="str">
        <f t="shared" ref="K24:K30" si="0">"7506593905030312"</f>
        <v>7506593905030312</v>
      </c>
      <c r="N24" s="2" t="s">
        <v>206</v>
      </c>
    </row>
    <row r="25" spans="1:14" ht="15.75" customHeight="1" x14ac:dyDescent="0.25">
      <c r="A25" t="s">
        <v>159</v>
      </c>
      <c r="B25" s="1">
        <v>43871</v>
      </c>
      <c r="C25">
        <v>-5.0999999999999996</v>
      </c>
      <c r="F25" t="s">
        <v>13</v>
      </c>
      <c r="I25" t="s">
        <v>207</v>
      </c>
      <c r="J25" t="s">
        <v>93</v>
      </c>
      <c r="K25" t="str">
        <f t="shared" si="0"/>
        <v>7506593905030312</v>
      </c>
      <c r="N25" s="2" t="s">
        <v>208</v>
      </c>
    </row>
    <row r="26" spans="1:14" ht="15.75" customHeight="1" x14ac:dyDescent="0.25">
      <c r="A26" t="s">
        <v>159</v>
      </c>
      <c r="B26" s="1">
        <v>43871</v>
      </c>
      <c r="C26">
        <v>-17.8</v>
      </c>
      <c r="F26" t="s">
        <v>13</v>
      </c>
      <c r="I26" t="s">
        <v>143</v>
      </c>
      <c r="J26" t="s">
        <v>144</v>
      </c>
      <c r="K26" t="str">
        <f t="shared" si="0"/>
        <v>7506593905030312</v>
      </c>
      <c r="N26" s="2" t="s">
        <v>209</v>
      </c>
    </row>
    <row r="27" spans="1:14" ht="15.75" customHeight="1" x14ac:dyDescent="0.25">
      <c r="A27" t="s">
        <v>159</v>
      </c>
      <c r="B27" s="1">
        <v>43872</v>
      </c>
      <c r="C27">
        <v>-2.25</v>
      </c>
      <c r="F27" t="s">
        <v>13</v>
      </c>
      <c r="I27" t="s">
        <v>65</v>
      </c>
      <c r="J27" t="s">
        <v>66</v>
      </c>
      <c r="K27" t="str">
        <f t="shared" si="0"/>
        <v>7506593905030312</v>
      </c>
      <c r="N27" s="2" t="s">
        <v>210</v>
      </c>
    </row>
    <row r="28" spans="1:14" ht="15.75" customHeight="1" x14ac:dyDescent="0.25">
      <c r="A28" t="s">
        <v>159</v>
      </c>
      <c r="B28" s="1">
        <v>43872</v>
      </c>
      <c r="C28">
        <v>-3.5</v>
      </c>
      <c r="F28" t="s">
        <v>13</v>
      </c>
      <c r="I28" t="s">
        <v>207</v>
      </c>
      <c r="J28" t="s">
        <v>93</v>
      </c>
      <c r="K28" t="str">
        <f t="shared" si="0"/>
        <v>7506593905030312</v>
      </c>
      <c r="N28" s="2" t="s">
        <v>211</v>
      </c>
    </row>
    <row r="29" spans="1:14" ht="15.75" customHeight="1" x14ac:dyDescent="0.25">
      <c r="A29" t="s">
        <v>159</v>
      </c>
      <c r="B29" s="1">
        <v>43873</v>
      </c>
      <c r="E29">
        <v>-2.5</v>
      </c>
      <c r="F29" t="s">
        <v>22</v>
      </c>
      <c r="I29" t="s">
        <v>83</v>
      </c>
      <c r="J29" t="s">
        <v>84</v>
      </c>
      <c r="K29" t="str">
        <f t="shared" si="0"/>
        <v>7506593905030312</v>
      </c>
      <c r="N29" s="2" t="s">
        <v>212</v>
      </c>
    </row>
    <row r="30" spans="1:14" ht="15.75" customHeight="1" x14ac:dyDescent="0.25">
      <c r="A30" t="s">
        <v>159</v>
      </c>
      <c r="B30" s="1">
        <v>43873</v>
      </c>
      <c r="C30">
        <v>-30.5</v>
      </c>
      <c r="F30" t="s">
        <v>13</v>
      </c>
      <c r="I30" t="s">
        <v>213</v>
      </c>
      <c r="J30" t="s">
        <v>214</v>
      </c>
      <c r="K30" t="str">
        <f t="shared" si="0"/>
        <v>7506593905030312</v>
      </c>
      <c r="N30" s="2" t="s">
        <v>215</v>
      </c>
    </row>
    <row r="31" spans="1:14" ht="15.75" customHeight="1" x14ac:dyDescent="0.25">
      <c r="A31" t="s">
        <v>159</v>
      </c>
      <c r="B31" s="1">
        <v>43874</v>
      </c>
      <c r="C31">
        <v>1.86</v>
      </c>
      <c r="F31" t="s">
        <v>17</v>
      </c>
      <c r="G31" t="s">
        <v>163</v>
      </c>
      <c r="H31" t="s">
        <v>164</v>
      </c>
      <c r="L31" t="s">
        <v>216</v>
      </c>
      <c r="M31" t="s">
        <v>217</v>
      </c>
      <c r="N31" s="2" t="s">
        <v>218</v>
      </c>
    </row>
    <row r="32" spans="1:14" ht="15.75" customHeight="1" x14ac:dyDescent="0.25">
      <c r="A32" t="s">
        <v>159</v>
      </c>
      <c r="B32" s="1">
        <v>43874</v>
      </c>
      <c r="C32">
        <v>-74.97</v>
      </c>
      <c r="F32" t="s">
        <v>13</v>
      </c>
      <c r="I32" t="s">
        <v>89</v>
      </c>
      <c r="J32" t="s">
        <v>90</v>
      </c>
      <c r="K32" t="str">
        <f>"7506593905030312"</f>
        <v>7506593905030312</v>
      </c>
      <c r="N32" s="2" t="s">
        <v>219</v>
      </c>
    </row>
    <row r="33" spans="1:14" ht="15.75" customHeight="1" x14ac:dyDescent="0.25">
      <c r="A33" t="s">
        <v>159</v>
      </c>
      <c r="B33" s="1">
        <v>43874</v>
      </c>
      <c r="C33">
        <v>-172.05</v>
      </c>
      <c r="F33" t="s">
        <v>29</v>
      </c>
      <c r="G33" t="s">
        <v>220</v>
      </c>
      <c r="H33" t="s">
        <v>221</v>
      </c>
      <c r="L33">
        <v>540481071105</v>
      </c>
      <c r="N33" s="2" t="s">
        <v>222</v>
      </c>
    </row>
    <row r="34" spans="1:14" ht="15.75" customHeight="1" x14ac:dyDescent="0.25">
      <c r="A34" t="s">
        <v>159</v>
      </c>
      <c r="B34" s="1">
        <v>43875</v>
      </c>
      <c r="C34">
        <v>-4.66</v>
      </c>
      <c r="F34" t="s">
        <v>13</v>
      </c>
      <c r="I34" t="s">
        <v>223</v>
      </c>
      <c r="J34" t="s">
        <v>224</v>
      </c>
      <c r="K34" t="str">
        <f>"7506593905030312"</f>
        <v>7506593905030312</v>
      </c>
      <c r="N34" s="2" t="s">
        <v>225</v>
      </c>
    </row>
    <row r="35" spans="1:14" ht="15.75" customHeight="1" x14ac:dyDescent="0.25">
      <c r="A35" t="s">
        <v>159</v>
      </c>
      <c r="B35" s="1">
        <v>43875</v>
      </c>
      <c r="C35">
        <v>-5.28</v>
      </c>
      <c r="F35" t="s">
        <v>13</v>
      </c>
      <c r="I35" t="s">
        <v>226</v>
      </c>
      <c r="J35" t="s">
        <v>227</v>
      </c>
      <c r="K35" t="str">
        <f>"7506593905030312"</f>
        <v>7506593905030312</v>
      </c>
      <c r="N35" s="2" t="s">
        <v>228</v>
      </c>
    </row>
    <row r="36" spans="1:14" ht="15.75" customHeight="1" x14ac:dyDescent="0.25">
      <c r="A36" t="s">
        <v>159</v>
      </c>
      <c r="B36" s="1">
        <v>43875</v>
      </c>
      <c r="C36">
        <v>-6.6</v>
      </c>
      <c r="F36" t="s">
        <v>13</v>
      </c>
      <c r="I36" t="s">
        <v>229</v>
      </c>
      <c r="J36" t="s">
        <v>87</v>
      </c>
      <c r="K36" t="str">
        <f>"7506593905030312"</f>
        <v>7506593905030312</v>
      </c>
      <c r="N36" s="2" t="s">
        <v>230</v>
      </c>
    </row>
    <row r="37" spans="1:14" ht="15.75" customHeight="1" x14ac:dyDescent="0.25">
      <c r="A37" t="s">
        <v>159</v>
      </c>
      <c r="B37" s="1">
        <v>43878</v>
      </c>
      <c r="C37">
        <v>-190</v>
      </c>
      <c r="F37" t="s">
        <v>43</v>
      </c>
      <c r="I37" t="s">
        <v>112</v>
      </c>
      <c r="J37" t="s">
        <v>57</v>
      </c>
      <c r="K37" t="str">
        <f>"7506593905030312"</f>
        <v>7506593905030312</v>
      </c>
      <c r="N37" s="2" t="s">
        <v>231</v>
      </c>
    </row>
    <row r="38" spans="1:14" ht="15.75" customHeight="1" x14ac:dyDescent="0.25">
      <c r="A38" t="s">
        <v>159</v>
      </c>
      <c r="B38" s="1">
        <v>43878</v>
      </c>
      <c r="C38">
        <v>-0.5</v>
      </c>
      <c r="F38" t="s">
        <v>47</v>
      </c>
      <c r="N38" t="s">
        <v>48</v>
      </c>
    </row>
    <row r="39" spans="1:14" ht="15.75" customHeight="1" x14ac:dyDescent="0.25">
      <c r="A39" t="s">
        <v>159</v>
      </c>
      <c r="B39" s="1">
        <v>43878</v>
      </c>
      <c r="C39">
        <v>-33.450000000000003</v>
      </c>
      <c r="F39" t="s">
        <v>13</v>
      </c>
      <c r="I39" t="s">
        <v>232</v>
      </c>
      <c r="J39" t="s">
        <v>233</v>
      </c>
      <c r="K39" t="str">
        <f>"7506593905030312"</f>
        <v>7506593905030312</v>
      </c>
      <c r="N39" s="2" t="s">
        <v>234</v>
      </c>
    </row>
    <row r="40" spans="1:14" ht="15.75" customHeight="1" x14ac:dyDescent="0.25">
      <c r="A40" t="s">
        <v>159</v>
      </c>
      <c r="B40" s="1">
        <v>43878</v>
      </c>
      <c r="E40">
        <v>-2357.2600000000002</v>
      </c>
      <c r="F40" t="s">
        <v>235</v>
      </c>
      <c r="G40" t="s">
        <v>49</v>
      </c>
      <c r="H40" t="s">
        <v>50</v>
      </c>
      <c r="L40">
        <v>100013815</v>
      </c>
      <c r="N40" s="2" t="s">
        <v>236</v>
      </c>
    </row>
    <row r="41" spans="1:14" ht="15.75" customHeight="1" x14ac:dyDescent="0.25">
      <c r="A41" t="s">
        <v>159</v>
      </c>
      <c r="B41" s="1">
        <v>43878</v>
      </c>
      <c r="C41">
        <v>-2.25</v>
      </c>
      <c r="F41" t="s">
        <v>13</v>
      </c>
      <c r="I41" t="s">
        <v>65</v>
      </c>
      <c r="J41" t="s">
        <v>66</v>
      </c>
      <c r="K41" t="str">
        <f>"7506593905030312"</f>
        <v>7506593905030312</v>
      </c>
      <c r="N41" s="2" t="s">
        <v>237</v>
      </c>
    </row>
    <row r="42" spans="1:14" ht="15.75" customHeight="1" x14ac:dyDescent="0.25">
      <c r="A42" t="s">
        <v>159</v>
      </c>
      <c r="B42" s="1">
        <v>43879</v>
      </c>
      <c r="E42">
        <v>-16</v>
      </c>
      <c r="F42" t="s">
        <v>22</v>
      </c>
      <c r="I42" t="s">
        <v>83</v>
      </c>
      <c r="J42" t="s">
        <v>84</v>
      </c>
      <c r="K42" t="str">
        <f>"7506593905030312"</f>
        <v>7506593905030312</v>
      </c>
      <c r="N42" s="2" t="s">
        <v>238</v>
      </c>
    </row>
    <row r="43" spans="1:14" ht="15.75" customHeight="1" x14ac:dyDescent="0.25">
      <c r="A43" t="s">
        <v>159</v>
      </c>
      <c r="B43" s="1">
        <v>43879</v>
      </c>
      <c r="D43">
        <v>308.35000000000002</v>
      </c>
      <c r="F43" t="s">
        <v>17</v>
      </c>
      <c r="G43" t="s">
        <v>18</v>
      </c>
      <c r="H43" t="s">
        <v>19</v>
      </c>
      <c r="L43" t="s">
        <v>239</v>
      </c>
      <c r="N43" s="2" t="s">
        <v>21</v>
      </c>
    </row>
    <row r="44" spans="1:14" ht="15.75" customHeight="1" x14ac:dyDescent="0.25">
      <c r="A44" t="s">
        <v>159</v>
      </c>
      <c r="B44" s="1">
        <v>43879</v>
      </c>
      <c r="D44">
        <v>-80</v>
      </c>
      <c r="F44" t="s">
        <v>29</v>
      </c>
      <c r="G44" t="s">
        <v>240</v>
      </c>
      <c r="H44" t="s">
        <v>241</v>
      </c>
      <c r="L44">
        <v>515739147022</v>
      </c>
      <c r="N44" s="2" t="s">
        <v>242</v>
      </c>
    </row>
    <row r="45" spans="1:14" ht="15.75" customHeight="1" x14ac:dyDescent="0.25">
      <c r="A45" t="s">
        <v>159</v>
      </c>
      <c r="B45" s="1">
        <v>43880</v>
      </c>
      <c r="C45">
        <v>-74.5</v>
      </c>
      <c r="F45" t="s">
        <v>98</v>
      </c>
      <c r="G45" t="s">
        <v>243</v>
      </c>
      <c r="H45" t="s">
        <v>244</v>
      </c>
      <c r="L45" t="s">
        <v>245</v>
      </c>
      <c r="N45" s="2" t="s">
        <v>246</v>
      </c>
    </row>
    <row r="46" spans="1:14" ht="15.75" customHeight="1" x14ac:dyDescent="0.25">
      <c r="A46" t="s">
        <v>159</v>
      </c>
      <c r="B46" s="1">
        <v>43882</v>
      </c>
      <c r="C46" s="12">
        <v>1395.05</v>
      </c>
      <c r="F46" t="s">
        <v>17</v>
      </c>
      <c r="G46" t="s">
        <v>127</v>
      </c>
      <c r="H46" t="s">
        <v>128</v>
      </c>
      <c r="L46" t="s">
        <v>247</v>
      </c>
      <c r="M46" t="s">
        <v>130</v>
      </c>
      <c r="N46" s="2" t="s">
        <v>248</v>
      </c>
    </row>
    <row r="47" spans="1:14" ht="15.75" customHeight="1" x14ac:dyDescent="0.25">
      <c r="A47" t="s">
        <v>159</v>
      </c>
      <c r="B47" s="1">
        <v>43882</v>
      </c>
      <c r="C47">
        <v>-15.74</v>
      </c>
      <c r="F47" t="s">
        <v>13</v>
      </c>
      <c r="I47" t="s">
        <v>114</v>
      </c>
      <c r="J47" t="s">
        <v>115</v>
      </c>
      <c r="K47" t="str">
        <f>"7506593905030312"</f>
        <v>7506593905030312</v>
      </c>
      <c r="N47" s="2" t="s">
        <v>249</v>
      </c>
    </row>
    <row r="48" spans="1:14" ht="15.75" customHeight="1" x14ac:dyDescent="0.25">
      <c r="A48" t="s">
        <v>159</v>
      </c>
      <c r="B48" s="1">
        <v>43882</v>
      </c>
      <c r="C48">
        <v>-3.2</v>
      </c>
      <c r="F48" t="s">
        <v>22</v>
      </c>
      <c r="I48" t="s">
        <v>250</v>
      </c>
      <c r="J48" t="s">
        <v>251</v>
      </c>
      <c r="K48" t="str">
        <f>"7506593905030312"</f>
        <v>7506593905030312</v>
      </c>
      <c r="N48" s="2" t="s">
        <v>252</v>
      </c>
    </row>
    <row r="49" spans="1:14" ht="15.75" customHeight="1" x14ac:dyDescent="0.25">
      <c r="A49" t="s">
        <v>159</v>
      </c>
      <c r="B49" s="1">
        <v>43882</v>
      </c>
      <c r="C49">
        <v>-4</v>
      </c>
      <c r="F49" t="s">
        <v>13</v>
      </c>
      <c r="I49" t="s">
        <v>114</v>
      </c>
      <c r="J49" t="s">
        <v>115</v>
      </c>
      <c r="K49" t="str">
        <f>"7506593905030312"</f>
        <v>7506593905030312</v>
      </c>
      <c r="N49" s="2" t="s">
        <v>253</v>
      </c>
    </row>
    <row r="50" spans="1:14" ht="15.75" customHeight="1" x14ac:dyDescent="0.25">
      <c r="A50" t="s">
        <v>159</v>
      </c>
      <c r="B50" s="1">
        <v>43885</v>
      </c>
      <c r="C50">
        <v>-29.45</v>
      </c>
      <c r="F50" t="s">
        <v>29</v>
      </c>
      <c r="G50" t="s">
        <v>104</v>
      </c>
      <c r="H50" t="s">
        <v>105</v>
      </c>
      <c r="L50">
        <v>443761239235</v>
      </c>
      <c r="N50" s="2" t="s">
        <v>254</v>
      </c>
    </row>
    <row r="51" spans="1:14" ht="15.75" customHeight="1" x14ac:dyDescent="0.25">
      <c r="A51" t="s">
        <v>159</v>
      </c>
      <c r="B51" s="1">
        <v>43885</v>
      </c>
      <c r="C51">
        <v>-6.4</v>
      </c>
      <c r="F51" t="s">
        <v>13</v>
      </c>
      <c r="I51" t="s">
        <v>255</v>
      </c>
      <c r="J51" t="s">
        <v>256</v>
      </c>
      <c r="K51" t="str">
        <f>"7506593905030312"</f>
        <v>7506593905030312</v>
      </c>
      <c r="N51" s="2" t="s">
        <v>257</v>
      </c>
    </row>
    <row r="52" spans="1:14" ht="15.75" customHeight="1" x14ac:dyDescent="0.25">
      <c r="A52" t="s">
        <v>159</v>
      </c>
      <c r="B52" s="1">
        <v>43885</v>
      </c>
      <c r="C52">
        <v>-17.8</v>
      </c>
      <c r="F52" t="s">
        <v>13</v>
      </c>
      <c r="I52" t="s">
        <v>143</v>
      </c>
      <c r="J52" t="s">
        <v>144</v>
      </c>
      <c r="K52" t="str">
        <f>"7506593905030312"</f>
        <v>7506593905030312</v>
      </c>
      <c r="N52" s="2" t="s">
        <v>258</v>
      </c>
    </row>
    <row r="53" spans="1:14" ht="15.75" customHeight="1" x14ac:dyDescent="0.25">
      <c r="A53" t="s">
        <v>159</v>
      </c>
      <c r="B53" s="1">
        <v>43885</v>
      </c>
      <c r="C53">
        <v>-73.23</v>
      </c>
      <c r="F53" t="s">
        <v>13</v>
      </c>
      <c r="I53" t="s">
        <v>89</v>
      </c>
      <c r="J53" t="s">
        <v>90</v>
      </c>
      <c r="K53" t="str">
        <f>"7506593905030312"</f>
        <v>7506593905030312</v>
      </c>
      <c r="N53" s="2" t="s">
        <v>259</v>
      </c>
    </row>
    <row r="54" spans="1:14" ht="15.75" customHeight="1" x14ac:dyDescent="0.25">
      <c r="A54" t="s">
        <v>159</v>
      </c>
      <c r="B54" s="1">
        <v>43885</v>
      </c>
      <c r="C54">
        <v>-2.2000000000000002</v>
      </c>
      <c r="F54" t="s">
        <v>22</v>
      </c>
      <c r="I54" t="s">
        <v>260</v>
      </c>
      <c r="J54" t="s">
        <v>57</v>
      </c>
      <c r="K54" t="str">
        <f>"7506593905030312"</f>
        <v>7506593905030312</v>
      </c>
      <c r="N54" s="2" t="s">
        <v>261</v>
      </c>
    </row>
    <row r="55" spans="1:14" ht="15.75" customHeight="1" x14ac:dyDescent="0.25">
      <c r="A55" t="s">
        <v>159</v>
      </c>
      <c r="B55" s="1">
        <v>43885</v>
      </c>
      <c r="C55">
        <v>-85</v>
      </c>
      <c r="F55" t="s">
        <v>29</v>
      </c>
      <c r="G55" t="s">
        <v>262</v>
      </c>
      <c r="H55" t="s">
        <v>263</v>
      </c>
      <c r="L55" t="s">
        <v>264</v>
      </c>
      <c r="N55" s="2" t="s">
        <v>265</v>
      </c>
    </row>
    <row r="56" spans="1:14" ht="15.75" customHeight="1" x14ac:dyDescent="0.25">
      <c r="A56" t="s">
        <v>266</v>
      </c>
      <c r="B56" s="1">
        <v>43886</v>
      </c>
      <c r="C56">
        <v>-190</v>
      </c>
      <c r="F56" t="s">
        <v>98</v>
      </c>
      <c r="G56" t="s">
        <v>99</v>
      </c>
      <c r="H56" t="s">
        <v>100</v>
      </c>
      <c r="L56" t="s">
        <v>267</v>
      </c>
      <c r="N56" s="2" t="s">
        <v>102</v>
      </c>
    </row>
    <row r="57" spans="1:14" ht="15.75" customHeight="1" x14ac:dyDescent="0.25">
      <c r="A57" t="s">
        <v>266</v>
      </c>
      <c r="B57" s="1">
        <v>43886</v>
      </c>
      <c r="C57">
        <v>-22.5</v>
      </c>
      <c r="F57" t="s">
        <v>22</v>
      </c>
      <c r="I57" t="s">
        <v>268</v>
      </c>
      <c r="J57" t="s">
        <v>269</v>
      </c>
      <c r="K57" t="str">
        <f>"7506593905030312"</f>
        <v>7506593905030312</v>
      </c>
      <c r="N57" s="2" t="s">
        <v>270</v>
      </c>
    </row>
    <row r="58" spans="1:14" ht="15.75" customHeight="1" x14ac:dyDescent="0.25">
      <c r="A58" t="s">
        <v>266</v>
      </c>
      <c r="B58" s="1">
        <v>43886</v>
      </c>
      <c r="C58">
        <v>-14</v>
      </c>
      <c r="F58" t="s">
        <v>22</v>
      </c>
      <c r="I58" t="s">
        <v>268</v>
      </c>
      <c r="J58" t="s">
        <v>269</v>
      </c>
      <c r="K58" t="str">
        <f>"7506593905030312"</f>
        <v>7506593905030312</v>
      </c>
      <c r="N58" s="2" t="s">
        <v>271</v>
      </c>
    </row>
    <row r="59" spans="1:14" ht="15.75" customHeight="1" x14ac:dyDescent="0.25">
      <c r="A59" t="s">
        <v>266</v>
      </c>
      <c r="B59" s="1">
        <v>43886</v>
      </c>
      <c r="C59">
        <v>-22.7</v>
      </c>
      <c r="F59" t="s">
        <v>13</v>
      </c>
      <c r="I59" t="s">
        <v>272</v>
      </c>
      <c r="J59" t="s">
        <v>273</v>
      </c>
      <c r="K59" t="str">
        <f>"7506593905030312"</f>
        <v>7506593905030312</v>
      </c>
      <c r="N59" s="2" t="s">
        <v>274</v>
      </c>
    </row>
    <row r="60" spans="1:14" ht="15.75" customHeight="1" x14ac:dyDescent="0.25">
      <c r="A60" t="s">
        <v>266</v>
      </c>
      <c r="B60" s="1">
        <v>43886</v>
      </c>
      <c r="C60">
        <v>-19.5</v>
      </c>
      <c r="F60" t="s">
        <v>13</v>
      </c>
      <c r="I60" t="s">
        <v>275</v>
      </c>
      <c r="J60" t="s">
        <v>273</v>
      </c>
      <c r="K60" t="str">
        <f>"7506593905030312"</f>
        <v>7506593905030312</v>
      </c>
      <c r="N60" s="2" t="s">
        <v>276</v>
      </c>
    </row>
    <row r="61" spans="1:14" ht="15.75" customHeight="1" x14ac:dyDescent="0.25">
      <c r="A61" t="s">
        <v>266</v>
      </c>
      <c r="B61" s="1">
        <v>43886</v>
      </c>
      <c r="C61">
        <v>-14.3</v>
      </c>
      <c r="F61" t="s">
        <v>13</v>
      </c>
      <c r="I61" t="s">
        <v>277</v>
      </c>
      <c r="J61" t="s">
        <v>273</v>
      </c>
      <c r="K61" t="str">
        <f>"7506593905030312"</f>
        <v>7506593905030312</v>
      </c>
      <c r="N61" s="2" t="s">
        <v>278</v>
      </c>
    </row>
    <row r="62" spans="1:14" ht="15.75" customHeight="1" x14ac:dyDescent="0.25">
      <c r="A62" t="s">
        <v>266</v>
      </c>
      <c r="B62" s="1">
        <v>43889</v>
      </c>
      <c r="C62">
        <v>-55.84</v>
      </c>
      <c r="F62" t="s">
        <v>98</v>
      </c>
      <c r="G62" t="s">
        <v>147</v>
      </c>
      <c r="H62" t="s">
        <v>54</v>
      </c>
      <c r="L62">
        <v>7030023548</v>
      </c>
      <c r="N62" s="2" t="s">
        <v>148</v>
      </c>
    </row>
    <row r="63" spans="1:14" ht="15.75" customHeight="1" x14ac:dyDescent="0.25">
      <c r="A63" t="s">
        <v>266</v>
      </c>
      <c r="B63" s="1">
        <v>43889</v>
      </c>
      <c r="C63">
        <v>-1.34</v>
      </c>
      <c r="F63" t="s">
        <v>13</v>
      </c>
      <c r="I63" t="s">
        <v>279</v>
      </c>
      <c r="J63" t="s">
        <v>280</v>
      </c>
      <c r="K63" t="str">
        <f>"7506593905030312"</f>
        <v>7506593905030312</v>
      </c>
      <c r="N63" s="2" t="s">
        <v>281</v>
      </c>
    </row>
    <row r="64" spans="1:14" ht="15.75" customHeight="1" x14ac:dyDescent="0.25">
      <c r="A64" t="s">
        <v>266</v>
      </c>
      <c r="B64" s="1">
        <v>43889</v>
      </c>
      <c r="C64">
        <v>-3.99</v>
      </c>
      <c r="F64" t="s">
        <v>13</v>
      </c>
      <c r="I64" t="s">
        <v>279</v>
      </c>
      <c r="J64" t="s">
        <v>280</v>
      </c>
      <c r="K64" t="str">
        <f>"7506593905030312"</f>
        <v>7506593905030312</v>
      </c>
      <c r="N64" s="2" t="s">
        <v>282</v>
      </c>
    </row>
    <row r="65" spans="2:14" ht="15.75" customHeight="1" x14ac:dyDescent="0.25">
      <c r="B65" s="1"/>
      <c r="N65" s="2"/>
    </row>
    <row r="66" spans="2:14" ht="15.75" customHeight="1" x14ac:dyDescent="0.25">
      <c r="C66" s="4" t="s">
        <v>156</v>
      </c>
      <c r="D66" s="4" t="s">
        <v>157</v>
      </c>
      <c r="E66" s="4" t="s">
        <v>158</v>
      </c>
    </row>
    <row r="67" spans="2:14" ht="15.75" customHeight="1" x14ac:dyDescent="0.25">
      <c r="C67" s="9">
        <f>SUM(C5:C66)</f>
        <v>143.00999999999971</v>
      </c>
      <c r="D67" s="3">
        <f>SUM(D5:D66)</f>
        <v>483.68000000000006</v>
      </c>
      <c r="E67" s="3">
        <f>SUM(E5:E66)</f>
        <v>18439.18</v>
      </c>
    </row>
    <row r="68" spans="2:14" ht="15.75" customHeight="1" x14ac:dyDescent="0.25">
      <c r="C68" s="78">
        <f>SUM(C67:D67)</f>
        <v>626.68999999999983</v>
      </c>
      <c r="D68" s="79"/>
      <c r="E68" s="3"/>
    </row>
  </sheetData>
  <mergeCells count="1">
    <mergeCell ref="C68:D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7BAD-89EB-459F-A62D-FCFE595C3048}">
  <dimension ref="A4:I189"/>
  <sheetViews>
    <sheetView topLeftCell="A163" zoomScaleNormal="100" workbookViewId="0">
      <selection activeCell="E193" sqref="E193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7" width="31.5703125" style="6" customWidth="1"/>
    <col min="8" max="8" width="27" style="6" customWidth="1"/>
    <col min="9" max="9" width="19.7109375" style="6" customWidth="1"/>
    <col min="10" max="16384" width="11.42578125" style="6"/>
  </cols>
  <sheetData>
    <row r="4" spans="1:9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t="s">
        <v>5</v>
      </c>
      <c r="H4" s="6" t="s">
        <v>5</v>
      </c>
      <c r="I4" s="6" t="s">
        <v>6</v>
      </c>
    </row>
    <row r="6" spans="1:9" x14ac:dyDescent="0.25">
      <c r="A6" s="6" t="str">
        <f>[1]Historique_BE21750659390503_010!A11</f>
        <v>2022 / 6</v>
      </c>
      <c r="B6" s="21">
        <f>[1]Historique_BE21750659390503_010!B11</f>
        <v>44652</v>
      </c>
      <c r="C6" s="36">
        <v>-3</v>
      </c>
      <c r="F6" s="6" t="str">
        <f>[1]Historique_BE21750659390503_010!F11</f>
        <v>Frais carte de crédit</v>
      </c>
      <c r="H6" s="6">
        <f>[1]Historique_BE21750659390503_010!I11</f>
        <v>0</v>
      </c>
      <c r="I6" s="6">
        <f>[1]Historique_BE21750659390503_010!J11</f>
        <v>0</v>
      </c>
    </row>
    <row r="7" spans="1:9" x14ac:dyDescent="0.25">
      <c r="A7" s="6" t="str">
        <f>[1]Historique_BE21750659390503_010!A12</f>
        <v>2022 / 6</v>
      </c>
      <c r="B7" s="21">
        <f>[1]Historique_BE21750659390503_010!B12</f>
        <v>44652</v>
      </c>
      <c r="C7" s="36"/>
      <c r="D7" s="34">
        <f>[1]Historique_BE21750659390503_010!C12</f>
        <v>-354</v>
      </c>
      <c r="E7" s="34"/>
      <c r="F7" s="6" t="str">
        <f>[1]Historique_BE21750659390503_010!F12</f>
        <v>Achat - Bancontact</v>
      </c>
      <c r="G7"/>
      <c r="H7" s="6" t="str">
        <f>[1]Historique_BE21750659390503_010!I12</f>
        <v>PNEU 2OOO SA</v>
      </c>
      <c r="I7" s="6" t="str">
        <f>[1]Historique_BE21750659390503_010!J12</f>
        <v>NALINNES</v>
      </c>
    </row>
    <row r="8" spans="1:9" x14ac:dyDescent="0.25">
      <c r="A8" s="6" t="str">
        <f>[1]Historique_BE21750659390503_010!A13</f>
        <v>2022 / 6</v>
      </c>
      <c r="B8" s="21">
        <f>[1]Historique_BE21750659390503_010!B13</f>
        <v>44652</v>
      </c>
      <c r="C8" s="36">
        <v>-3.8</v>
      </c>
      <c r="D8" s="37"/>
      <c r="E8" s="37"/>
      <c r="F8" s="6" t="str">
        <f>[1]Historique_BE21750659390503_010!F13</f>
        <v>Achat - Bancontact</v>
      </c>
      <c r="G8"/>
      <c r="H8" s="6" t="str">
        <f>[1]Historique_BE21750659390503_010!I13</f>
        <v>ROBIN S CAFE</v>
      </c>
      <c r="I8" s="6" t="str">
        <f>[1]Historique_BE21750659390503_010!J13</f>
        <v>Ham-sur-He</v>
      </c>
    </row>
    <row r="9" spans="1:9" x14ac:dyDescent="0.25">
      <c r="A9" s="6" t="str">
        <f>[1]Historique_BE21750659390503_010!A14</f>
        <v>2022 / 6</v>
      </c>
      <c r="B9" s="21">
        <f>[1]Historique_BE21750659390503_010!B14</f>
        <v>44652</v>
      </c>
      <c r="C9" s="36">
        <v>-30</v>
      </c>
      <c r="D9" s="68"/>
      <c r="F9" s="28" t="str">
        <f>[1]Historique_BE21750659390503_010!F14</f>
        <v>Achat - Bancontact</v>
      </c>
      <c r="G9"/>
      <c r="H9" s="6" t="str">
        <f>[1]Historique_BE21750659390503_010!I14</f>
        <v>REPAIR VILLE 2</v>
      </c>
      <c r="I9" s="6" t="str">
        <f>[1]Historique_BE21750659390503_010!J14</f>
        <v>CHARLEROI</v>
      </c>
    </row>
    <row r="10" spans="1:9" x14ac:dyDescent="0.25">
      <c r="A10" s="6" t="str">
        <f>[1]Historique_BE21750659390503_010!A15</f>
        <v>2022 / 6</v>
      </c>
      <c r="B10" s="21">
        <f>[1]Historique_BE21750659390503_010!B15</f>
        <v>44652</v>
      </c>
      <c r="C10" s="36">
        <v>-250</v>
      </c>
      <c r="E10" s="55"/>
      <c r="F10" s="6" t="str">
        <f>[1]Historique_BE21750659390503_010!F15</f>
        <v>Retrait d'espèces - BC</v>
      </c>
      <c r="G10"/>
      <c r="H10" s="6" t="str">
        <f>[1]Historique_BE21750659390503_010!I15</f>
        <v>NALINNES-BULTIA</v>
      </c>
      <c r="I10" s="6" t="str">
        <f>[1]Historique_BE21750659390503_010!J15</f>
        <v>NALINNES</v>
      </c>
    </row>
    <row r="11" spans="1:9" x14ac:dyDescent="0.25">
      <c r="A11" s="6" t="str">
        <f>[1]Historique_BE21750659390503_010!A16</f>
        <v>2022 / 6</v>
      </c>
      <c r="B11" s="21">
        <f>[1]Historique_BE21750659390503_010!B16</f>
        <v>44652</v>
      </c>
      <c r="C11" s="36">
        <v>-0.5</v>
      </c>
      <c r="F11" s="29" t="str">
        <f>[1]Historique_BE21750659390503_010!F16</f>
        <v>Tarification: ATM</v>
      </c>
      <c r="G11"/>
      <c r="H11" s="6">
        <f>[1]Historique_BE21750659390503_010!I16</f>
        <v>0</v>
      </c>
      <c r="I11" s="6">
        <f>[1]Historique_BE21750659390503_010!J16</f>
        <v>0</v>
      </c>
    </row>
    <row r="12" spans="1:9" x14ac:dyDescent="0.25">
      <c r="A12" s="6" t="str">
        <f>[1]Historique_BE21750659390503_010!A17</f>
        <v>2022 / 6</v>
      </c>
      <c r="B12" s="21">
        <f>[1]Historique_BE21750659390503_010!B17</f>
        <v>44654</v>
      </c>
      <c r="C12" s="36">
        <v>-5.8</v>
      </c>
      <c r="F12" s="6" t="str">
        <f>[1]Historique_BE21750659390503_010!F17</f>
        <v>Achat - Bancontact</v>
      </c>
      <c r="G12"/>
      <c r="H12" s="6" t="str">
        <f>[1]Historique_BE21750659390503_010!I17</f>
        <v>HUYLENBROECK SERGE M.</v>
      </c>
      <c r="I12" s="6" t="str">
        <f>[1]Historique_BE21750659390503_010!J17</f>
        <v>WALCOURT</v>
      </c>
    </row>
    <row r="13" spans="1:9" x14ac:dyDescent="0.25">
      <c r="A13" s="6" t="str">
        <f>[1]Historique_BE21750659390503_010!A18</f>
        <v>2022 / 6</v>
      </c>
      <c r="B13" s="21">
        <f>[1]Historique_BE21750659390503_010!B18</f>
        <v>44654</v>
      </c>
      <c r="C13" s="36">
        <v>-56.5</v>
      </c>
      <c r="F13" s="6" t="str">
        <f>[1]Historique_BE21750659390503_010!F18</f>
        <v>Achat - Maestro</v>
      </c>
      <c r="G13"/>
      <c r="H13" s="6" t="str">
        <f>[1]Historique_BE21750659390503_010!I18</f>
        <v>LE SAINT GERMAIN</v>
      </c>
      <c r="I13" s="6" t="str">
        <f>[1]Historique_BE21750659390503_010!J18</f>
        <v>MONS</v>
      </c>
    </row>
    <row r="14" spans="1:9" x14ac:dyDescent="0.25">
      <c r="A14" s="6" t="str">
        <f>[1]Historique_BE21750659390503_010!A19</f>
        <v>2022 / 6</v>
      </c>
      <c r="B14" s="21">
        <f>[1]Historique_BE21750659390503_010!B19</f>
        <v>44657</v>
      </c>
      <c r="C14" s="36">
        <v>-2.5</v>
      </c>
      <c r="F14" s="6" t="str">
        <f>[1]Historique_BE21750659390503_010!F19</f>
        <v>Achat - Bancontact</v>
      </c>
      <c r="G14"/>
      <c r="H14" s="6" t="str">
        <f>[1]Historique_BE21750659390503_010!I19</f>
        <v>Black Coffee</v>
      </c>
      <c r="I14" s="6" t="str">
        <f>[1]Historique_BE21750659390503_010!J19</f>
        <v>Fontaine l</v>
      </c>
    </row>
    <row r="15" spans="1:9" x14ac:dyDescent="0.25">
      <c r="A15" s="6" t="str">
        <f>[1]Historique_BE21750659390503_010!A20</f>
        <v>2022 / 6</v>
      </c>
      <c r="B15" s="21">
        <f>[1]Historique_BE21750659390503_010!B20</f>
        <v>44658</v>
      </c>
      <c r="C15" s="36">
        <v>-60.3</v>
      </c>
      <c r="F15" s="6" t="str">
        <f>[1]Historique_BE21750659390503_010!F20</f>
        <v>Achat - Bancontact</v>
      </c>
      <c r="G15"/>
      <c r="H15" s="6" t="str">
        <f>[1]Historique_BE21750659390503_010!I20</f>
        <v>7148 COLRUYT WALCOURT</v>
      </c>
      <c r="I15" s="6" t="str">
        <f>[1]Historique_BE21750659390503_010!J20</f>
        <v>CHASTRES</v>
      </c>
    </row>
    <row r="16" spans="1:9" x14ac:dyDescent="0.25">
      <c r="A16" s="6" t="str">
        <f>[1]Historique_BE21750659390503_010!A21</f>
        <v>2022 / 6</v>
      </c>
      <c r="B16" s="21">
        <f>[1]Historique_BE21750659390503_010!B21</f>
        <v>44659</v>
      </c>
      <c r="C16" s="36">
        <v>44.42</v>
      </c>
      <c r="F16" s="6" t="str">
        <f>[1]Historique_BE21750659390503_010!F21</f>
        <v>Virement en euros au nom de</v>
      </c>
      <c r="G16" t="s">
        <v>2906</v>
      </c>
      <c r="H16" s="6">
        <f>[1]Historique_BE21750659390503_010!I21</f>
        <v>0</v>
      </c>
      <c r="I16" s="6">
        <f>[1]Historique_BE21750659390503_010!J21</f>
        <v>0</v>
      </c>
    </row>
    <row r="17" spans="1:9" x14ac:dyDescent="0.25">
      <c r="A17" s="6" t="str">
        <f>[1]Historique_BE21750659390503_010!A22</f>
        <v>2022 / 6</v>
      </c>
      <c r="B17" s="21">
        <f>[1]Historique_BE21750659390503_010!B22</f>
        <v>44659</v>
      </c>
      <c r="C17" s="36">
        <v>-7.9</v>
      </c>
      <c r="F17" s="6" t="str">
        <f>[1]Historique_BE21750659390503_010!F22</f>
        <v>Achat - Bancontact</v>
      </c>
      <c r="G17"/>
      <c r="H17" s="6" t="str">
        <f>[1]Historique_BE21750659390503_010!I22</f>
        <v>MARCEL SCHAMP SA</v>
      </c>
      <c r="I17" s="6" t="str">
        <f>[1]Historique_BE21750659390503_010!J22</f>
        <v>MARCINELLES</v>
      </c>
    </row>
    <row r="18" spans="1:9" x14ac:dyDescent="0.25">
      <c r="A18" s="6" t="str">
        <f>[1]Historique_BE21750659390503_010!A23</f>
        <v>2022 / 6</v>
      </c>
      <c r="B18" s="21">
        <f>[1]Historique_BE21750659390503_010!B23</f>
        <v>44659</v>
      </c>
      <c r="C18" s="36">
        <v>-1.33</v>
      </c>
      <c r="F18" s="6" t="str">
        <f>[1]Historique_BE21750659390503_010!F23</f>
        <v>Achat - Bancontact</v>
      </c>
      <c r="G18"/>
      <c r="H18" s="6" t="str">
        <f>[1]Historique_BE21750659390503_010!I23</f>
        <v>MARKET WALCOURT</v>
      </c>
      <c r="I18" s="6" t="str">
        <f>[1]Historique_BE21750659390503_010!J23</f>
        <v>WALCOURT</v>
      </c>
    </row>
    <row r="19" spans="1:9" x14ac:dyDescent="0.25">
      <c r="A19" s="6" t="str">
        <f>[1]Historique_BE21750659390503_010!A24</f>
        <v>2022 / 6</v>
      </c>
      <c r="B19" s="21">
        <f>[1]Historique_BE21750659390503_010!B24</f>
        <v>44660</v>
      </c>
      <c r="C19" s="36">
        <v>-37.5</v>
      </c>
      <c r="F19" s="6" t="str">
        <f>[1]Historique_BE21750659390503_010!F24</f>
        <v>Virement en euros via Homeb.</v>
      </c>
      <c r="G19" t="s">
        <v>137</v>
      </c>
      <c r="H19" s="6">
        <f>[1]Historique_BE21750659390503_010!I24</f>
        <v>0</v>
      </c>
      <c r="I19" s="6">
        <f>[1]Historique_BE21750659390503_010!J24</f>
        <v>0</v>
      </c>
    </row>
    <row r="20" spans="1:9" x14ac:dyDescent="0.25">
      <c r="A20" s="6" t="str">
        <f>[1]Historique_BE21750659390503_010!A25</f>
        <v>2022 / 6</v>
      </c>
      <c r="B20" s="21">
        <f>[1]Historique_BE21750659390503_010!B25</f>
        <v>44661</v>
      </c>
      <c r="C20" s="36">
        <v>-55.5</v>
      </c>
      <c r="F20" s="6" t="str">
        <f>[1]Historique_BE21750659390503_010!F25</f>
        <v>Achat - Bancontact</v>
      </c>
      <c r="G20"/>
      <c r="H20" s="6" t="str">
        <f>[1]Historique_BE21750659390503_010!I25</f>
        <v>Chez Hermand l h</v>
      </c>
      <c r="I20" s="6" t="str">
        <f>[1]Historique_BE21750659390503_010!J25</f>
        <v>Rochefort</v>
      </c>
    </row>
    <row r="21" spans="1:9" x14ac:dyDescent="0.25">
      <c r="A21" s="6" t="str">
        <f>[1]Historique_BE21750659390503_010!A26</f>
        <v>2022 / 6</v>
      </c>
      <c r="B21" s="21">
        <f>[1]Historique_BE21750659390503_010!B26</f>
        <v>44662</v>
      </c>
      <c r="C21" s="36">
        <v>-110.62</v>
      </c>
      <c r="F21" s="6" t="str">
        <f>[1]Historique_BE21750659390503_010!F26</f>
        <v>Achat - Bancontact</v>
      </c>
      <c r="G21"/>
      <c r="H21" s="6" t="str">
        <f>[1]Historique_BE21750659390503_010!I26</f>
        <v>Q8 106243 WALCOURT</v>
      </c>
      <c r="I21" s="6" t="str">
        <f>[1]Historique_BE21750659390503_010!J26</f>
        <v>WALCOURT</v>
      </c>
    </row>
    <row r="22" spans="1:9" x14ac:dyDescent="0.25">
      <c r="A22" s="6" t="str">
        <f>[1]Historique_BE21750659390503_010!A27</f>
        <v>2022 / 6</v>
      </c>
      <c r="B22" s="21">
        <f>[1]Historique_BE21750659390503_010!B27</f>
        <v>44663</v>
      </c>
      <c r="C22" s="53" t="s">
        <v>1761</v>
      </c>
      <c r="D22" s="36">
        <v>-62.11</v>
      </c>
      <c r="F22" s="6" t="str">
        <f>[1]Historique_BE21750659390503_010!F27</f>
        <v>Virement en euros via Homeb.</v>
      </c>
      <c r="G22" t="s">
        <v>3797</v>
      </c>
      <c r="H22" s="6">
        <f>[1]Historique_BE21750659390503_010!I27</f>
        <v>0</v>
      </c>
      <c r="I22" s="6">
        <f>[1]Historique_BE21750659390503_010!J27</f>
        <v>0</v>
      </c>
    </row>
    <row r="23" spans="1:9" x14ac:dyDescent="0.25">
      <c r="A23" s="6" t="str">
        <f>[1]Historique_BE21750659390503_010!A28</f>
        <v>2022 / 6</v>
      </c>
      <c r="B23" s="21">
        <f>[1]Historique_BE21750659390503_010!B28</f>
        <v>44663</v>
      </c>
      <c r="C23" s="53" t="s">
        <v>1761</v>
      </c>
      <c r="D23" s="36">
        <v>-3.72</v>
      </c>
      <c r="F23" s="6" t="str">
        <f>[1]Historique_BE21750659390503_010!F28</f>
        <v>Virement en euros via Homeb.</v>
      </c>
      <c r="G23" t="s">
        <v>3798</v>
      </c>
      <c r="H23" s="6">
        <f>[1]Historique_BE21750659390503_010!I28</f>
        <v>0</v>
      </c>
      <c r="I23" s="6">
        <f>[1]Historique_BE21750659390503_010!J28</f>
        <v>0</v>
      </c>
    </row>
    <row r="24" spans="1:9" x14ac:dyDescent="0.25">
      <c r="A24" s="6" t="str">
        <f>[1]Historique_BE21750659390503_010!A29</f>
        <v>2022 / 6</v>
      </c>
      <c r="B24" s="21">
        <f>[1]Historique_BE21750659390503_010!B29</f>
        <v>44663</v>
      </c>
      <c r="C24" s="53" t="s">
        <v>1761</v>
      </c>
      <c r="D24" s="36">
        <v>-916.5</v>
      </c>
      <c r="F24" s="6" t="str">
        <f>[1]Historique_BE21750659390503_010!F29</f>
        <v>Virement en euros via Homeb.</v>
      </c>
      <c r="G24" t="s">
        <v>3799</v>
      </c>
      <c r="H24" s="6">
        <f>[1]Historique_BE21750659390503_010!I29</f>
        <v>0</v>
      </c>
      <c r="I24" s="6">
        <f>[1]Historique_BE21750659390503_010!J29</f>
        <v>0</v>
      </c>
    </row>
    <row r="25" spans="1:9" x14ac:dyDescent="0.25">
      <c r="A25" s="6" t="str">
        <f>[1]Historique_BE21750659390503_010!A30</f>
        <v>2022 / 7</v>
      </c>
      <c r="B25" s="21">
        <f>[1]Historique_BE21750659390503_010!B30</f>
        <v>44664</v>
      </c>
      <c r="C25" s="69" t="s">
        <v>3794</v>
      </c>
      <c r="D25" s="35">
        <f>[1]Historique_BE21750659390503_010!C30</f>
        <v>-10</v>
      </c>
      <c r="F25" s="6" t="str">
        <f>[1]Historique_BE21750659390503_010!F30</f>
        <v>Achat - Maestro</v>
      </c>
      <c r="G25"/>
      <c r="H25" s="6" t="str">
        <f>[1]Historique_BE21750659390503_010!I30</f>
        <v>COMMUNE DE LILLE</v>
      </c>
      <c r="I25" s="6" t="str">
        <f>[1]Historique_BE21750659390503_010!J30</f>
        <v>LILLE</v>
      </c>
    </row>
    <row r="26" spans="1:9" x14ac:dyDescent="0.25">
      <c r="A26" s="6" t="str">
        <f>[1]Historique_BE21750659390503_010!A31</f>
        <v>2022 / 7</v>
      </c>
      <c r="B26" s="21">
        <f>[1]Historique_BE21750659390503_010!B31</f>
        <v>44664</v>
      </c>
      <c r="C26" s="36"/>
      <c r="D26" s="35">
        <f>[1]Historique_BE21750659390503_010!C31</f>
        <v>-15.9</v>
      </c>
      <c r="F26" s="6" t="str">
        <f>[1]Historique_BE21750659390503_010!F31</f>
        <v>Achat - Maestro</v>
      </c>
      <c r="G26"/>
      <c r="H26" s="6" t="str">
        <f>[1]Historique_BE21750659390503_010!I31</f>
        <v>TRANSPOLE DAT ME</v>
      </c>
      <c r="I26" s="6" t="str">
        <f>[1]Historique_BE21750659390503_010!J31</f>
        <v>MARCQ EN B</v>
      </c>
    </row>
    <row r="27" spans="1:9" x14ac:dyDescent="0.25">
      <c r="A27" s="6" t="str">
        <f>[1]Historique_BE21750659390503_010!A32</f>
        <v>2022 / 7</v>
      </c>
      <c r="B27" s="21">
        <f>[1]Historique_BE21750659390503_010!B32</f>
        <v>44664</v>
      </c>
      <c r="C27" s="36"/>
      <c r="D27" s="35">
        <f>[1]Historique_BE21750659390503_010!C32</f>
        <v>-42.5</v>
      </c>
      <c r="F27" s="6" t="str">
        <f>[1]Historique_BE21750659390503_010!F32</f>
        <v>Achat - Maestro</v>
      </c>
      <c r="G27"/>
      <c r="H27" s="6" t="str">
        <f>[1]Historique_BE21750659390503_010!I32</f>
        <v>KIOSQUE A FRAICH</v>
      </c>
      <c r="I27" s="6" t="str">
        <f>[1]Historique_BE21750659390503_010!J32</f>
        <v>LILLE</v>
      </c>
    </row>
    <row r="28" spans="1:9" x14ac:dyDescent="0.25">
      <c r="A28" s="6" t="str">
        <f>[1]Historique_BE21750659390503_010!A33</f>
        <v>2022 / 7</v>
      </c>
      <c r="B28" s="21">
        <f>[1]Historique_BE21750659390503_010!B33</f>
        <v>44664</v>
      </c>
      <c r="C28" s="36"/>
      <c r="D28" s="35">
        <f>[1]Historique_BE21750659390503_010!C33</f>
        <v>-110</v>
      </c>
      <c r="F28" s="6" t="str">
        <f>[1]Historique_BE21750659390503_010!F33</f>
        <v>Achat - Maestro</v>
      </c>
      <c r="G28"/>
      <c r="H28" s="6" t="str">
        <f>[1]Historique_BE21750659390503_010!I33</f>
        <v>LA VILLA TSING</v>
      </c>
      <c r="I28" s="6" t="str">
        <f>[1]Historique_BE21750659390503_010!J33</f>
        <v>LILLE</v>
      </c>
    </row>
    <row r="29" spans="1:9" x14ac:dyDescent="0.25">
      <c r="A29" s="6" t="str">
        <f>[1]Historique_BE21750659390503_010!A34</f>
        <v>2022 / 7</v>
      </c>
      <c r="B29" s="21">
        <f>[1]Historique_BE21750659390503_010!B34</f>
        <v>44666</v>
      </c>
      <c r="C29" s="36"/>
      <c r="D29" s="35">
        <f>[1]Historique_BE21750659390503_010!C34</f>
        <v>-29.61</v>
      </c>
      <c r="F29" s="6" t="str">
        <f>[1]Historique_BE21750659390503_010!F34</f>
        <v>Achat - Bancontact</v>
      </c>
      <c r="G29"/>
      <c r="H29" s="6" t="str">
        <f>[1]Historique_BE21750659390503_010!I34</f>
        <v>7148 COLRUYT WALCOURT</v>
      </c>
      <c r="I29" s="6" t="str">
        <f>[1]Historique_BE21750659390503_010!J34</f>
        <v>CHASTRES</v>
      </c>
    </row>
    <row r="30" spans="1:9" x14ac:dyDescent="0.25">
      <c r="A30" s="6" t="str">
        <f>[1]Historique_BE21750659390503_010!A35</f>
        <v>2022 / 7</v>
      </c>
      <c r="B30" s="21">
        <f>[1]Historique_BE21750659390503_010!B35</f>
        <v>44666</v>
      </c>
      <c r="C30" s="36">
        <v>-88.35</v>
      </c>
      <c r="F30" s="6" t="str">
        <f>[1]Historique_BE21750659390503_010!F35</f>
        <v>Achat - Bancontact</v>
      </c>
      <c r="G30"/>
      <c r="H30" s="6" t="str">
        <f>[1]Historique_BE21750659390503_010!I35</f>
        <v>AU CHAI SPRL</v>
      </c>
      <c r="I30" s="6" t="str">
        <f>[1]Historique_BE21750659390503_010!J35</f>
        <v>GERPINNES</v>
      </c>
    </row>
    <row r="31" spans="1:9" x14ac:dyDescent="0.25">
      <c r="A31" s="6" t="str">
        <f>[1]Historique_BE21750659390503_010!A36</f>
        <v>2022 / 7</v>
      </c>
      <c r="B31" s="21">
        <f>[1]Historique_BE21750659390503_010!B36</f>
        <v>44666</v>
      </c>
      <c r="C31" s="36">
        <v>-5.99</v>
      </c>
      <c r="F31" s="6" t="str">
        <f>[1]Historique_BE21750659390503_010!F36</f>
        <v>Achat - Bancontact</v>
      </c>
      <c r="G31"/>
      <c r="H31" s="6" t="str">
        <f>[1]Historique_BE21750659390503_010!I36</f>
        <v>TRAFIC GRP GERPINNES</v>
      </c>
      <c r="I31" s="6" t="str">
        <f>[1]Historique_BE21750659390503_010!J36</f>
        <v>GERPINNES</v>
      </c>
    </row>
    <row r="32" spans="1:9" x14ac:dyDescent="0.25">
      <c r="A32" s="6" t="str">
        <f>[1]Historique_BE21750659390503_010!A37</f>
        <v>2022 / 7</v>
      </c>
      <c r="B32" s="21">
        <f>[1]Historique_BE21750659390503_010!B37</f>
        <v>44666</v>
      </c>
      <c r="C32" s="36">
        <v>-9.5</v>
      </c>
      <c r="F32" s="6" t="str">
        <f>[1]Historique_BE21750659390503_010!F37</f>
        <v>Achat - Bancontact</v>
      </c>
      <c r="G32"/>
      <c r="H32" s="6" t="str">
        <f>[1]Historique_BE21750659390503_010!I37</f>
        <v>Candy Bar</v>
      </c>
      <c r="I32" s="6" t="str">
        <f>[1]Historique_BE21750659390503_010!J37</f>
        <v>Gilly</v>
      </c>
    </row>
    <row r="33" spans="1:9" x14ac:dyDescent="0.25">
      <c r="A33" s="6" t="str">
        <f>[1]Historique_BE21750659390503_010!A38</f>
        <v>2022 / 7</v>
      </c>
      <c r="B33" s="21">
        <f>[1]Historique_BE21750659390503_010!B38</f>
        <v>44666</v>
      </c>
      <c r="C33" s="36">
        <v>-172.4</v>
      </c>
      <c r="F33" s="6" t="str">
        <f>[1]Historique_BE21750659390503_010!F38</f>
        <v>Achat - Bancontact</v>
      </c>
      <c r="G33"/>
      <c r="H33" s="6" t="str">
        <f>[1]Historique_BE21750659390503_010!I38</f>
        <v>MAKRO LODELINSART WINK</v>
      </c>
      <c r="I33" s="6" t="str">
        <f>[1]Historique_BE21750659390503_010!J38</f>
        <v>LODELINSART</v>
      </c>
    </row>
    <row r="34" spans="1:9" x14ac:dyDescent="0.25">
      <c r="A34" s="6" t="str">
        <f>[1]Historique_BE21750659390503_010!A39</f>
        <v>2022 / 7</v>
      </c>
      <c r="B34" s="21">
        <f>[1]Historique_BE21750659390503_010!B39</f>
        <v>44666</v>
      </c>
      <c r="C34" s="36">
        <v>-250</v>
      </c>
      <c r="F34" s="6" t="str">
        <f>[1]Historique_BE21750659390503_010!F39</f>
        <v>Retrait d'espèces - BC</v>
      </c>
      <c r="G34"/>
      <c r="H34" s="6" t="str">
        <f>[1]Historique_BE21750659390503_010!I39</f>
        <v>NALINNES-BULTIA</v>
      </c>
      <c r="I34" s="6" t="str">
        <f>[1]Historique_BE21750659390503_010!J39</f>
        <v>NALINNES</v>
      </c>
    </row>
    <row r="35" spans="1:9" x14ac:dyDescent="0.25">
      <c r="A35" s="6" t="str">
        <f>[1]Historique_BE21750659390503_010!A40</f>
        <v>2022 / 7</v>
      </c>
      <c r="B35" s="21">
        <f>[1]Historique_BE21750659390503_010!B40</f>
        <v>44666</v>
      </c>
      <c r="C35" s="36">
        <v>-0.5</v>
      </c>
      <c r="F35" s="6" t="str">
        <f>[1]Historique_BE21750659390503_010!F40</f>
        <v>Tarification: ATM</v>
      </c>
      <c r="G35"/>
      <c r="H35" s="6">
        <f>[1]Historique_BE21750659390503_010!I40</f>
        <v>0</v>
      </c>
      <c r="I35" s="6">
        <f>[1]Historique_BE21750659390503_010!J40</f>
        <v>0</v>
      </c>
    </row>
    <row r="36" spans="1:9" x14ac:dyDescent="0.25">
      <c r="A36" s="6" t="str">
        <f>[1]Historique_BE21750659390503_010!A41</f>
        <v>2022 / 7</v>
      </c>
      <c r="B36" s="21">
        <f>[1]Historique_BE21750659390503_010!B41</f>
        <v>44666</v>
      </c>
      <c r="C36" s="36">
        <v>-2.98</v>
      </c>
      <c r="F36" s="6" t="str">
        <f>[1]Historique_BE21750659390503_010!F41</f>
        <v>Achat - Bancontact</v>
      </c>
      <c r="G36"/>
      <c r="H36" s="6" t="str">
        <f>[1]Historique_BE21750659390503_010!I41</f>
        <v>MARKET WALCOURT</v>
      </c>
      <c r="I36" s="6" t="str">
        <f>[1]Historique_BE21750659390503_010!J41</f>
        <v>WALCOURT</v>
      </c>
    </row>
    <row r="37" spans="1:9" x14ac:dyDescent="0.25">
      <c r="A37" s="6" t="str">
        <f>[1]Historique_BE21750659390503_010!A42</f>
        <v>2022 / 7</v>
      </c>
      <c r="B37" s="21">
        <f>[1]Historique_BE21750659390503_010!B42</f>
        <v>44667</v>
      </c>
      <c r="C37" s="36">
        <v>-12.57</v>
      </c>
      <c r="F37" s="6" t="str">
        <f>[1]Historique_BE21750659390503_010!F42</f>
        <v>Achat - Bancontact</v>
      </c>
      <c r="G37"/>
      <c r="H37" s="6" t="str">
        <f>[1]Historique_BE21750659390503_010!I42</f>
        <v>ALDI 57 WALCOURT</v>
      </c>
      <c r="I37" s="6" t="str">
        <f>[1]Historique_BE21750659390503_010!J42</f>
        <v>WALCOURT</v>
      </c>
    </row>
    <row r="38" spans="1:9" x14ac:dyDescent="0.25">
      <c r="A38" s="6" t="str">
        <f>[1]Historique_BE21750659390503_010!A43</f>
        <v>2022 / 7</v>
      </c>
      <c r="B38" s="21">
        <f>[1]Historique_BE21750659390503_010!B43</f>
        <v>44668</v>
      </c>
      <c r="C38" s="36">
        <v>-10.6</v>
      </c>
      <c r="F38" s="6" t="str">
        <f>[1]Historique_BE21750659390503_010!F43</f>
        <v>Achat - Bancontact</v>
      </c>
      <c r="G38"/>
      <c r="H38" s="6" t="str">
        <f>[1]Historique_BE21750659390503_010!I43</f>
        <v>HUYLENBROECK SERGE M.</v>
      </c>
      <c r="I38" s="6" t="str">
        <f>[1]Historique_BE21750659390503_010!J43</f>
        <v>WALCOURT</v>
      </c>
    </row>
    <row r="39" spans="1:9" x14ac:dyDescent="0.25">
      <c r="A39" s="6" t="str">
        <f>[1]Historique_BE21750659390503_010!A44</f>
        <v>2022 / 7</v>
      </c>
      <c r="B39" s="21">
        <f>[1]Historique_BE21750659390503_010!B44</f>
        <v>44665</v>
      </c>
      <c r="C39" s="69" t="s">
        <v>3794</v>
      </c>
      <c r="D39" s="35">
        <f>[1]Historique_BE21750659390503_010!C44</f>
        <v>-8.5</v>
      </c>
      <c r="F39" s="6" t="str">
        <f>[1]Historique_BE21750659390503_010!F44</f>
        <v>Achat - Maestro</v>
      </c>
      <c r="G39"/>
      <c r="H39" s="6" t="str">
        <f>[1]Historique_BE21750659390503_010!I44</f>
        <v>LE PETRUS</v>
      </c>
      <c r="I39" s="6" t="str">
        <f>[1]Historique_BE21750659390503_010!J44</f>
        <v>TOURNAI</v>
      </c>
    </row>
    <row r="40" spans="1:9" x14ac:dyDescent="0.25">
      <c r="A40" s="6" t="str">
        <f>[1]Historique_BE21750659390503_010!A45</f>
        <v>2022 / 7</v>
      </c>
      <c r="B40" s="21">
        <f>[1]Historique_BE21750659390503_010!B45</f>
        <v>44664</v>
      </c>
      <c r="C40" s="36"/>
      <c r="D40" s="35">
        <f>[1]Historique_BE21750659390503_010!C45</f>
        <v>-27.5</v>
      </c>
      <c r="F40" s="6" t="str">
        <f>[1]Historique_BE21750659390503_010!F45</f>
        <v>Achat - Maestro</v>
      </c>
      <c r="G40"/>
      <c r="H40" s="6" t="str">
        <f>[1]Historique_BE21750659390503_010!I45</f>
        <v>LE FURET DU N</v>
      </c>
      <c r="I40" s="6" t="str">
        <f>[1]Historique_BE21750659390503_010!J45</f>
        <v>LILLE</v>
      </c>
    </row>
    <row r="41" spans="1:9" x14ac:dyDescent="0.25">
      <c r="A41" s="6" t="str">
        <f>[1]Historique_BE21750659390503_010!A46</f>
        <v>2022 / 7</v>
      </c>
      <c r="B41" s="21">
        <f>[1]Historique_BE21750659390503_010!B46</f>
        <v>44664</v>
      </c>
      <c r="C41" s="36"/>
      <c r="D41" s="35">
        <f>[1]Historique_BE21750659390503_010!C46</f>
        <v>-161.55000000000001</v>
      </c>
      <c r="F41" s="6" t="str">
        <f>[1]Historique_BE21750659390503_010!F46</f>
        <v>Achat - Maestro</v>
      </c>
      <c r="G41"/>
      <c r="H41" s="6" t="str">
        <f>[1]Historique_BE21750659390503_010!I46</f>
        <v>HOTEL CHAGNOT</v>
      </c>
      <c r="I41" s="6" t="str">
        <f>[1]Historique_BE21750659390503_010!J46</f>
        <v>LILLE</v>
      </c>
    </row>
    <row r="42" spans="1:9" x14ac:dyDescent="0.25">
      <c r="A42" s="6" t="str">
        <f>[1]Historique_BE21750659390503_010!A47</f>
        <v>2022 / 7</v>
      </c>
      <c r="B42" s="21">
        <f>[1]Historique_BE21750659390503_010!B47</f>
        <v>44665</v>
      </c>
      <c r="C42" s="36"/>
      <c r="D42" s="35">
        <f>[1]Historique_BE21750659390503_010!C47</f>
        <v>-8.5</v>
      </c>
      <c r="F42" s="6" t="str">
        <f>[1]Historique_BE21750659390503_010!F47</f>
        <v>Achat - Maestro</v>
      </c>
      <c r="G42"/>
      <c r="H42" s="6" t="str">
        <f>[1]Historique_BE21750659390503_010!I47</f>
        <v>LE CAFE DU LAM</v>
      </c>
      <c r="I42" s="6" t="str">
        <f>[1]Historique_BE21750659390503_010!J47</f>
        <v>VILLENEUVE</v>
      </c>
    </row>
    <row r="43" spans="1:9" x14ac:dyDescent="0.25">
      <c r="A43" s="6" t="str">
        <f>[1]Historique_BE21750659390503_010!A48</f>
        <v>2022 / 7</v>
      </c>
      <c r="B43" s="21">
        <f>[1]Historique_BE21750659390503_010!B48</f>
        <v>44665</v>
      </c>
      <c r="C43" s="36"/>
      <c r="D43" s="35">
        <f>[1]Historique_BE21750659390503_010!C48</f>
        <v>-36</v>
      </c>
      <c r="F43" s="6" t="str">
        <f>[1]Historique_BE21750659390503_010!F48</f>
        <v>Achat - Maestro</v>
      </c>
      <c r="G43"/>
      <c r="H43" s="6" t="str">
        <f>[1]Historique_BE21750659390503_010!I48</f>
        <v>LE CAFE DU LAM</v>
      </c>
      <c r="I43" s="6" t="str">
        <f>[1]Historique_BE21750659390503_010!J48</f>
        <v>VILLENEUVE</v>
      </c>
    </row>
    <row r="44" spans="1:9" x14ac:dyDescent="0.25">
      <c r="A44" s="6" t="str">
        <f>[1]Historique_BE21750659390503_010!A49</f>
        <v>2022 / 7</v>
      </c>
      <c r="B44" s="21">
        <f>[1]Historique_BE21750659390503_010!B49</f>
        <v>44665</v>
      </c>
      <c r="C44" s="36"/>
      <c r="D44" s="35">
        <f>[1]Historique_BE21750659390503_010!C49</f>
        <v>-15</v>
      </c>
      <c r="F44" s="6" t="str">
        <f>[1]Historique_BE21750659390503_010!F49</f>
        <v>Achat - Maestro</v>
      </c>
      <c r="G44"/>
      <c r="H44" s="6" t="str">
        <f>[1]Historique_BE21750659390503_010!I49</f>
        <v>LAM-LILLE</v>
      </c>
      <c r="I44" s="6" t="str">
        <f>[1]Historique_BE21750659390503_010!J49</f>
        <v>VILLENEUVE</v>
      </c>
    </row>
    <row r="45" spans="1:9" x14ac:dyDescent="0.25">
      <c r="A45" s="6" t="str">
        <f>[1]Historique_BE21750659390503_010!A50</f>
        <v>2022 / 7</v>
      </c>
      <c r="B45" s="21">
        <f>[1]Historique_BE21750659390503_010!B50</f>
        <v>44667</v>
      </c>
      <c r="C45" s="36"/>
      <c r="D45" s="35">
        <f>[1]Historique_BE21750659390503_010!C50</f>
        <v>-3.7</v>
      </c>
      <c r="F45" s="6" t="str">
        <f>[1]Historique_BE21750659390503_010!F50</f>
        <v>Achat - Maestro</v>
      </c>
      <c r="G45"/>
      <c r="H45" s="6" t="str">
        <f>[1]Historique_BE21750659390503_010!I50</f>
        <v>Le Petit Parisie</v>
      </c>
      <c r="I45" s="6" t="str">
        <f>[1]Historique_BE21750659390503_010!J50</f>
        <v>Charleroi</v>
      </c>
    </row>
    <row r="46" spans="1:9" x14ac:dyDescent="0.25">
      <c r="A46" s="6" t="str">
        <f>[1]Historique_BE21750659390503_010!A51</f>
        <v>2022 / 7</v>
      </c>
      <c r="B46" s="21">
        <f>[1]Historique_BE21750659390503_010!B51</f>
        <v>44666</v>
      </c>
      <c r="C46" s="36">
        <v>-84.98</v>
      </c>
      <c r="F46" s="6" t="str">
        <f>[1]Historique_BE21750659390503_010!F51</f>
        <v>Achat - Maestro</v>
      </c>
      <c r="G46"/>
      <c r="H46" s="6" t="str">
        <f>[1]Historique_BE21750659390503_010!I51</f>
        <v>ARMAND THIERY</v>
      </c>
      <c r="I46" s="6" t="str">
        <f>[1]Historique_BE21750659390503_010!J51</f>
        <v>CHARLEROY</v>
      </c>
    </row>
    <row r="47" spans="1:9" x14ac:dyDescent="0.25">
      <c r="A47" s="6" t="str">
        <f>[1]Historique_BE21750659390503_010!A52</f>
        <v>2022 / 7</v>
      </c>
      <c r="B47" s="21">
        <f>[1]Historique_BE21750659390503_010!B52</f>
        <v>44666</v>
      </c>
      <c r="C47" s="36">
        <v>-1.6</v>
      </c>
      <c r="F47" s="6" t="str">
        <f>[1]Historique_BE21750659390503_010!F52</f>
        <v>Achat - Maestro</v>
      </c>
      <c r="G47"/>
      <c r="H47" s="6" t="str">
        <f>[1]Historique_BE21750659390503_010!I52</f>
        <v>RIVE GAUCHE</v>
      </c>
      <c r="I47" s="6" t="str">
        <f>[1]Historique_BE21750659390503_010!J52</f>
        <v>ANTWERPEN</v>
      </c>
    </row>
    <row r="48" spans="1:9" x14ac:dyDescent="0.25">
      <c r="A48" s="6" t="str">
        <f>[1]Historique_BE21750659390503_010!A53</f>
        <v>2022 / 7</v>
      </c>
      <c r="B48" s="21">
        <f>[1]Historique_BE21750659390503_010!B53</f>
        <v>44671</v>
      </c>
      <c r="C48" s="36">
        <v>-188.71</v>
      </c>
      <c r="F48" s="6" t="str">
        <f>[1]Historique_BE21750659390503_010!F53</f>
        <v>Domiciliation européenne</v>
      </c>
      <c r="G48" t="s">
        <v>100</v>
      </c>
      <c r="H48" s="6">
        <f>[1]Historique_BE21750659390503_010!I53</f>
        <v>0</v>
      </c>
      <c r="I48" s="6">
        <f>[1]Historique_BE21750659390503_010!J53</f>
        <v>0</v>
      </c>
    </row>
    <row r="49" spans="1:9" x14ac:dyDescent="0.25">
      <c r="A49" s="6" t="str">
        <f>[1]Historique_BE21750659390503_010!A54</f>
        <v>2022 / 7</v>
      </c>
      <c r="B49" s="21">
        <f>[1]Historique_BE21750659390503_010!B54</f>
        <v>44673</v>
      </c>
      <c r="C49" s="36">
        <v>1506.02</v>
      </c>
      <c r="F49" s="6" t="str">
        <f>[1]Historique_BE21750659390503_010!F54</f>
        <v>Virement en euros au nom de</v>
      </c>
      <c r="G49" t="s">
        <v>128</v>
      </c>
      <c r="H49" s="6">
        <f>[1]Historique_BE21750659390503_010!I54</f>
        <v>0</v>
      </c>
      <c r="I49" s="6">
        <f>[1]Historique_BE21750659390503_010!J54</f>
        <v>0</v>
      </c>
    </row>
    <row r="50" spans="1:9" x14ac:dyDescent="0.25">
      <c r="A50" s="6" t="str">
        <f>[1]Historique_BE21750659390503_010!A55</f>
        <v>2022 / 7</v>
      </c>
      <c r="B50" s="21">
        <f>[1]Historique_BE21750659390503_010!B55</f>
        <v>44676</v>
      </c>
      <c r="C50" s="36">
        <v>-102.91</v>
      </c>
      <c r="F50" s="6" t="str">
        <f>[1]Historique_BE21750659390503_010!F55</f>
        <v>Domiciliation européenne</v>
      </c>
      <c r="G50" t="s">
        <v>54</v>
      </c>
      <c r="H50" s="6">
        <f>[1]Historique_BE21750659390503_010!I55</f>
        <v>0</v>
      </c>
      <c r="I50" s="6">
        <f>[1]Historique_BE21750659390503_010!J55</f>
        <v>0</v>
      </c>
    </row>
    <row r="51" spans="1:9" x14ac:dyDescent="0.25">
      <c r="A51" s="6" t="str">
        <f>[1]Historique_BE21750659390503_010!A56</f>
        <v>2022 / 8</v>
      </c>
      <c r="B51" s="21">
        <f>[1]Historique_BE21750659390503_010!B56</f>
        <v>44679</v>
      </c>
      <c r="C51" s="36">
        <v>-240</v>
      </c>
      <c r="F51" s="6" t="str">
        <f>[1]Historique_BE21750659390503_010!F56</f>
        <v>Retrait d'espèces - BC</v>
      </c>
      <c r="G51"/>
      <c r="H51" s="6" t="str">
        <f>[1]Historique_BE21750659390503_010!I56</f>
        <v>110000_PHILIPPEV</v>
      </c>
      <c r="I51" s="6" t="str">
        <f>[1]Historique_BE21750659390503_010!J56</f>
        <v>PHILIPPEVI</v>
      </c>
    </row>
    <row r="52" spans="1:9" x14ac:dyDescent="0.25">
      <c r="A52" s="6" t="str">
        <f>[1]Historique_BE21750659390503_010!A57</f>
        <v>2022 / 8</v>
      </c>
      <c r="B52" s="21">
        <f>[1]Historique_BE21750659390503_010!B57</f>
        <v>44679</v>
      </c>
      <c r="C52" s="36">
        <v>-0.5</v>
      </c>
      <c r="F52" s="6" t="str">
        <f>[1]Historique_BE21750659390503_010!F57</f>
        <v>Tarification: ATM</v>
      </c>
      <c r="G52"/>
      <c r="H52" s="6">
        <f>[1]Historique_BE21750659390503_010!I57</f>
        <v>0</v>
      </c>
      <c r="I52" s="6">
        <f>[1]Historique_BE21750659390503_010!J57</f>
        <v>0</v>
      </c>
    </row>
    <row r="53" spans="1:9" x14ac:dyDescent="0.25">
      <c r="A53" s="6" t="str">
        <f>[1]Historique_BE21750659390503_010!A58</f>
        <v>2022 / 8</v>
      </c>
      <c r="B53" s="21">
        <f>[1]Historique_BE21750659390503_010!B58</f>
        <v>44679</v>
      </c>
      <c r="C53" s="36">
        <v>-4.34</v>
      </c>
      <c r="F53" s="6" t="str">
        <f>[1]Historique_BE21750659390503_010!F58</f>
        <v>Virement en euros via Homeb.</v>
      </c>
      <c r="G53" t="s">
        <v>3103</v>
      </c>
      <c r="H53" s="6">
        <f>[1]Historique_BE21750659390503_010!I58</f>
        <v>0</v>
      </c>
      <c r="I53" s="6">
        <f>[1]Historique_BE21750659390503_010!J58</f>
        <v>0</v>
      </c>
    </row>
    <row r="54" spans="1:9" x14ac:dyDescent="0.25">
      <c r="A54" s="6" t="str">
        <f>[1]Historique_BE21750659390503_010!A59</f>
        <v>2022 / 8</v>
      </c>
      <c r="B54" s="21">
        <f>[1]Historique_BE21750659390503_010!B59</f>
        <v>44679</v>
      </c>
      <c r="C54" s="36">
        <v>-12.98</v>
      </c>
      <c r="F54" s="6" t="str">
        <f>[1]Historique_BE21750659390503_010!F59</f>
        <v>Achat - Bancontact</v>
      </c>
      <c r="G54"/>
      <c r="H54" s="6" t="str">
        <f>[1]Historique_BE21750659390503_010!I59</f>
        <v>MR. BRICOLAGE WALCOURT</v>
      </c>
      <c r="I54" s="6" t="str">
        <f>[1]Historique_BE21750659390503_010!J59</f>
        <v>WALCOURT</v>
      </c>
    </row>
    <row r="55" spans="1:9" x14ac:dyDescent="0.25">
      <c r="A55" s="6" t="str">
        <f>[1]Historique_BE21750659390503_010!A60</f>
        <v>2022 / 8</v>
      </c>
      <c r="B55" s="21">
        <f>[1]Historique_BE21750659390503_010!B60</f>
        <v>44680</v>
      </c>
      <c r="C55" s="36">
        <v>-8</v>
      </c>
      <c r="F55" s="6" t="str">
        <f>[1]Historique_BE21750659390503_010!F60</f>
        <v>Achat - Bancontact</v>
      </c>
      <c r="G55"/>
      <c r="H55" s="6" t="str">
        <f>[1]Historique_BE21750659390503_010!I60</f>
        <v>DECATHLON 207 CHATELIN</v>
      </c>
      <c r="I55" s="6" t="str">
        <f>[1]Historique_BE21750659390503_010!J60</f>
        <v>CHATELINEAU</v>
      </c>
    </row>
    <row r="56" spans="1:9" x14ac:dyDescent="0.25">
      <c r="A56" s="6" t="str">
        <f>[1]Historique_BE21750659390503_010!A61</f>
        <v>2022 / 8</v>
      </c>
      <c r="B56" s="21">
        <f>[1]Historique_BE21750659390503_010!B61</f>
        <v>44680</v>
      </c>
      <c r="C56" s="53" t="s">
        <v>3804</v>
      </c>
      <c r="D56" s="36">
        <v>-100</v>
      </c>
      <c r="F56" s="6" t="str">
        <f>[1]Historique_BE21750659390503_010!F61</f>
        <v>Achat - Bancontact</v>
      </c>
      <c r="G56"/>
      <c r="H56" s="6" t="str">
        <f>[1]Historique_BE21750659390503_010!I61</f>
        <v>LE PARADIS DU SOMMEIL</v>
      </c>
      <c r="I56" s="6" t="str">
        <f>[1]Historique_BE21750659390503_010!J61</f>
        <v>Charleroi</v>
      </c>
    </row>
    <row r="57" spans="1:9" x14ac:dyDescent="0.25">
      <c r="A57" s="6" t="str">
        <f>[1]Historique_BE21750659390503_010!A62</f>
        <v>2022 / 8</v>
      </c>
      <c r="B57" s="21">
        <f>[1]Historique_BE21750659390503_010!B62</f>
        <v>44680</v>
      </c>
      <c r="C57" s="36">
        <v>-26.06</v>
      </c>
      <c r="F57" s="6" t="str">
        <f>[1]Historique_BE21750659390503_010!F62</f>
        <v>Achat - Bancontact</v>
      </c>
      <c r="G57"/>
      <c r="H57" s="6" t="str">
        <f>[1]Historique_BE21750659390503_010!I62</f>
        <v>7148 COLRUYT WALCOURT</v>
      </c>
      <c r="I57" s="6" t="str">
        <f>[1]Historique_BE21750659390503_010!J62</f>
        <v>CHASTRES</v>
      </c>
    </row>
    <row r="58" spans="1:9" x14ac:dyDescent="0.25">
      <c r="A58" s="6" t="str">
        <f>[1]Historique_BE21750659390503_010!A63</f>
        <v>2022 / 8</v>
      </c>
      <c r="B58" s="21">
        <f>[1]Historique_BE21750659390503_010!B63</f>
        <v>44681</v>
      </c>
      <c r="C58" s="36">
        <v>-3.9</v>
      </c>
      <c r="F58" s="6" t="str">
        <f>[1]Historique_BE21750659390503_010!F63</f>
        <v>Achat - Bancontact</v>
      </c>
      <c r="G58"/>
      <c r="H58" s="6" t="str">
        <f>[1]Historique_BE21750659390503_010!I63</f>
        <v>HUYLENBROECK SERGE M.</v>
      </c>
      <c r="I58" s="6" t="str">
        <f>[1]Historique_BE21750659390503_010!J63</f>
        <v>WALCOURT</v>
      </c>
    </row>
    <row r="59" spans="1:9" x14ac:dyDescent="0.25">
      <c r="A59" s="6" t="str">
        <f>[1]Historique_BE21750659390503_010!A64</f>
        <v>2022 / 8</v>
      </c>
      <c r="B59" s="21">
        <f>[1]Historique_BE21750659390503_010!B64</f>
        <v>44681</v>
      </c>
      <c r="C59" s="36">
        <v>-36.99</v>
      </c>
      <c r="F59" s="6" t="str">
        <f>[1]Historique_BE21750659390503_010!F64</f>
        <v>Achat - Bancontact</v>
      </c>
      <c r="G59"/>
      <c r="H59" s="6" t="str">
        <f>[1]Historique_BE21750659390503_010!I64</f>
        <v>ALDI 57 WALCOURT</v>
      </c>
      <c r="I59" s="6" t="str">
        <f>[1]Historique_BE21750659390503_010!J64</f>
        <v>WALCOURT</v>
      </c>
    </row>
    <row r="60" spans="1:9" x14ac:dyDescent="0.25">
      <c r="A60" s="6" t="str">
        <f>[1]Historique_BE21750659390503_010!A65</f>
        <v>2022 / 8</v>
      </c>
      <c r="B60" s="21">
        <f>[1]Historique_BE21750659390503_010!B65</f>
        <v>44683</v>
      </c>
      <c r="C60" s="36">
        <v>-72.569999999999993</v>
      </c>
      <c r="F60" s="6" t="str">
        <f>[1]Historique_BE21750659390503_010!F65</f>
        <v>Domiciliation européenne</v>
      </c>
      <c r="G60" t="s">
        <v>3800</v>
      </c>
      <c r="H60" s="6">
        <f>[1]Historique_BE21750659390503_010!I65</f>
        <v>0</v>
      </c>
      <c r="I60" s="6">
        <f>[1]Historique_BE21750659390503_010!J65</f>
        <v>0</v>
      </c>
    </row>
    <row r="61" spans="1:9" x14ac:dyDescent="0.25">
      <c r="A61" s="6" t="str">
        <f>[1]Historique_BE21750659390503_010!A66</f>
        <v>2022 / 8</v>
      </c>
      <c r="B61" s="21">
        <f>[1]Historique_BE21750659390503_010!B66</f>
        <v>44683</v>
      </c>
      <c r="C61" s="36">
        <v>-3</v>
      </c>
      <c r="F61" s="6" t="str">
        <f>[1]Historique_BE21750659390503_010!F66</f>
        <v>Frais carte de crédit</v>
      </c>
      <c r="G61"/>
      <c r="H61" s="6">
        <f>[1]Historique_BE21750659390503_010!I66</f>
        <v>0</v>
      </c>
      <c r="I61" s="6">
        <f>[1]Historique_BE21750659390503_010!J66</f>
        <v>0</v>
      </c>
    </row>
    <row r="62" spans="1:9" x14ac:dyDescent="0.25">
      <c r="A62" s="6" t="str">
        <f>[1]Historique_BE21750659390503_010!A67</f>
        <v>2022 / 8</v>
      </c>
      <c r="B62" s="21">
        <f>[1]Historique_BE21750659390503_010!B67</f>
        <v>44683</v>
      </c>
      <c r="C62" s="36">
        <v>-79</v>
      </c>
      <c r="F62" s="6" t="str">
        <f>[1]Historique_BE21750659390503_010!F67</f>
        <v>Achat - Bancontact</v>
      </c>
      <c r="G62"/>
      <c r="H62" s="6" t="str">
        <f>[1]Historique_BE21750659390503_010!I67</f>
        <v>Hotel 2G</v>
      </c>
      <c r="I62" s="6" t="str">
        <f>[1]Historique_BE21750659390503_010!J67</f>
        <v>Saint-Hube</v>
      </c>
    </row>
    <row r="63" spans="1:9" x14ac:dyDescent="0.25">
      <c r="A63" s="6" t="str">
        <f>[1]Historique_BE21750659390503_010!A68</f>
        <v>2022 / 8</v>
      </c>
      <c r="B63" s="21">
        <f>[1]Historique_BE21750659390503_010!B68</f>
        <v>44683</v>
      </c>
      <c r="C63" s="36">
        <v>-4.5999999999999996</v>
      </c>
      <c r="F63" s="6" t="str">
        <f>[1]Historique_BE21750659390503_010!F68</f>
        <v>Achat - Bancontact</v>
      </c>
      <c r="G63"/>
      <c r="H63" s="6" t="str">
        <f>[1]Historique_BE21750659390503_010!I68</f>
        <v>PATISSERIE ARNOULD SPR</v>
      </c>
      <c r="I63" s="6" t="str">
        <f>[1]Historique_BE21750659390503_010!J68</f>
        <v>SAINT-HUBERT</v>
      </c>
    </row>
    <row r="64" spans="1:9" x14ac:dyDescent="0.25">
      <c r="A64" s="6" t="str">
        <f>[1]Historique_BE21750659390503_010!A69</f>
        <v>2022 / 8</v>
      </c>
      <c r="B64" s="21">
        <f>[1]Historique_BE21750659390503_010!B69</f>
        <v>44682</v>
      </c>
      <c r="C64" s="36">
        <v>-4.4000000000000004</v>
      </c>
      <c r="F64" s="6" t="str">
        <f>[1]Historique_BE21750659390503_010!F69</f>
        <v>Achat - Maestro</v>
      </c>
      <c r="G64"/>
      <c r="H64" s="6" t="str">
        <f>[1]Historique_BE21750659390503_010!I69</f>
        <v>SumUp  *Code Eve</v>
      </c>
      <c r="I64" s="6" t="str">
        <f>[1]Historique_BE21750659390503_010!J69</f>
        <v>SaintHuber</v>
      </c>
    </row>
    <row r="65" spans="1:9" x14ac:dyDescent="0.25">
      <c r="A65" s="6" t="str">
        <f>[1]Historique_BE21750659390503_010!A70</f>
        <v>2022 / 8</v>
      </c>
      <c r="B65" s="21">
        <f>[1]Historique_BE21750659390503_010!B70</f>
        <v>44683</v>
      </c>
      <c r="C65" s="36">
        <v>-258.86</v>
      </c>
      <c r="F65" s="6" t="str">
        <f>[1]Historique_BE21750659390503_010!F70</f>
        <v>Domiciliation carte crédit</v>
      </c>
      <c r="G65"/>
      <c r="H65" s="6">
        <f>[1]Historique_BE21750659390503_010!I70</f>
        <v>0</v>
      </c>
      <c r="I65" s="6">
        <f>[1]Historique_BE21750659390503_010!J70</f>
        <v>0</v>
      </c>
    </row>
    <row r="66" spans="1:9" x14ac:dyDescent="0.25">
      <c r="A66" s="6" t="str">
        <f>[1]Historique_BE21750659390503_010!A71</f>
        <v>2022 / 8</v>
      </c>
      <c r="B66" s="21">
        <f>[1]Historique_BE21750659390503_010!B71</f>
        <v>44683</v>
      </c>
      <c r="C66" s="36">
        <v>-52.2</v>
      </c>
      <c r="F66" s="6" t="str">
        <f>[1]Historique_BE21750659390503_010!F71</f>
        <v>Achat - Bancontact</v>
      </c>
      <c r="G66"/>
      <c r="H66" s="6" t="str">
        <f>[1]Historique_BE21750659390503_010!I71</f>
        <v>RESTAUR HAN</v>
      </c>
      <c r="I66" s="6" t="str">
        <f>[1]Historique_BE21750659390503_010!J71</f>
        <v>ROCHEFORT</v>
      </c>
    </row>
    <row r="67" spans="1:9" x14ac:dyDescent="0.25">
      <c r="A67" s="6" t="str">
        <f>[1]Historique_BE21750659390503_010!A72</f>
        <v>2022 / 8</v>
      </c>
      <c r="B67" s="21">
        <f>[1]Historique_BE21750659390503_010!B72</f>
        <v>44684</v>
      </c>
      <c r="C67" s="36">
        <v>-117.5</v>
      </c>
      <c r="F67" s="6" t="str">
        <f>[1]Historique_BE21750659390503_010!F72</f>
        <v>Virement en euros via Homeb.</v>
      </c>
      <c r="G67" t="s">
        <v>730</v>
      </c>
      <c r="H67" s="6">
        <f>[1]Historique_BE21750659390503_010!I72</f>
        <v>0</v>
      </c>
      <c r="I67" s="6">
        <f>[1]Historique_BE21750659390503_010!J72</f>
        <v>0</v>
      </c>
    </row>
    <row r="68" spans="1:9" x14ac:dyDescent="0.25">
      <c r="A68" s="6" t="str">
        <f>[1]Historique_BE21750659390503_010!A73</f>
        <v>2022 / 8</v>
      </c>
      <c r="B68" s="21">
        <f>[1]Historique_BE21750659390503_010!B73</f>
        <v>44684</v>
      </c>
      <c r="D68" s="35" t="s">
        <v>1758</v>
      </c>
      <c r="E68" s="36">
        <v>-2269.33</v>
      </c>
      <c r="F68" s="6" t="str">
        <f>[1]Historique_BE21750659390503_010!F73</f>
        <v>Virement en euros via Homeb.</v>
      </c>
      <c r="G68" t="s">
        <v>50</v>
      </c>
      <c r="H68" s="6">
        <f>[1]Historique_BE21750659390503_010!I73</f>
        <v>0</v>
      </c>
      <c r="I68" s="6">
        <f>[1]Historique_BE21750659390503_010!J73</f>
        <v>0</v>
      </c>
    </row>
    <row r="69" spans="1:9" x14ac:dyDescent="0.25">
      <c r="A69" s="6" t="str">
        <f>[1]Historique_BE21750659390503_010!A74</f>
        <v>2022 / 8</v>
      </c>
      <c r="B69" s="21">
        <f>[1]Historique_BE21750659390503_010!B74</f>
        <v>44684</v>
      </c>
      <c r="C69" s="36">
        <v>-1</v>
      </c>
      <c r="F69" s="6" t="str">
        <f>[1]Historique_BE21750659390503_010!F74</f>
        <v>Achat - Maestro</v>
      </c>
      <c r="G69"/>
      <c r="H69" s="6" t="str">
        <f>[1]Historique_BE21750659390503_010!I74</f>
        <v>ValinsoPay</v>
      </c>
      <c r="I69" s="6" t="str">
        <f>[1]Historique_BE21750659390503_010!J74</f>
        <v>THE NETHER</v>
      </c>
    </row>
    <row r="70" spans="1:9" x14ac:dyDescent="0.25">
      <c r="A70" s="6" t="str">
        <f>[1]Historique_BE21750659390503_010!A75</f>
        <v>2022 / 8</v>
      </c>
      <c r="B70" s="21">
        <f>[1]Historique_BE21750659390503_010!B75</f>
        <v>44685</v>
      </c>
      <c r="C70" s="36">
        <v>-22</v>
      </c>
      <c r="F70" s="6" t="str">
        <f>[1]Historique_BE21750659390503_010!F75</f>
        <v>Achat - Bancontact</v>
      </c>
      <c r="G70"/>
      <c r="H70" s="6" t="str">
        <f>[1]Historique_BE21750659390503_010!I75</f>
        <v>LANGE JARDIN-SERVICE</v>
      </c>
      <c r="I70" s="6" t="str">
        <f>[1]Historique_BE21750659390503_010!J75</f>
        <v>GOZEE</v>
      </c>
    </row>
    <row r="71" spans="1:9" x14ac:dyDescent="0.25">
      <c r="A71" s="6" t="str">
        <f>[1]Historique_BE21750659390503_010!A76</f>
        <v>2022 / 8</v>
      </c>
      <c r="B71" s="21">
        <f>[1]Historique_BE21750659390503_010!B76</f>
        <v>44685</v>
      </c>
      <c r="C71" s="36">
        <v>-9.5</v>
      </c>
      <c r="F71" s="6" t="str">
        <f>[1]Historique_BE21750659390503_010!F76</f>
        <v>Achat - Bancontact</v>
      </c>
      <c r="G71"/>
      <c r="H71" s="6" t="str">
        <f>[1]Historique_BE21750659390503_010!I76</f>
        <v>PATHE</v>
      </c>
      <c r="I71" s="6" t="str">
        <f>[1]Historique_BE21750659390503_010!J76</f>
        <v>CHARLEROI</v>
      </c>
    </row>
    <row r="72" spans="1:9" x14ac:dyDescent="0.25">
      <c r="A72" s="6" t="str">
        <f>[1]Historique_BE21750659390503_010!A77</f>
        <v>2022 / 8</v>
      </c>
      <c r="B72" s="21">
        <f>[1]Historique_BE21750659390503_010!B77</f>
        <v>44685</v>
      </c>
      <c r="C72" s="36">
        <v>-250</v>
      </c>
      <c r="F72" s="6" t="str">
        <f>[1]Historique_BE21750659390503_010!F77</f>
        <v>Retrait d'espèces - BC</v>
      </c>
      <c r="G72"/>
      <c r="H72" s="6" t="str">
        <f>[1]Historique_BE21750659390503_010!I77</f>
        <v>CHARLEROI</v>
      </c>
      <c r="I72" s="6" t="str">
        <f>[1]Historique_BE21750659390503_010!J77</f>
        <v>VILLE</v>
      </c>
    </row>
    <row r="73" spans="1:9" x14ac:dyDescent="0.25">
      <c r="A73" s="6" t="str">
        <f>[1]Historique_BE21750659390503_010!A78</f>
        <v>2022 / 8</v>
      </c>
      <c r="B73" s="21">
        <f>[1]Historique_BE21750659390503_010!B78</f>
        <v>44685</v>
      </c>
      <c r="C73" s="36">
        <v>-0.5</v>
      </c>
      <c r="F73" s="6" t="str">
        <f>[1]Historique_BE21750659390503_010!F78</f>
        <v>Tarification: ATM</v>
      </c>
      <c r="G73"/>
      <c r="H73" s="6">
        <f>[1]Historique_BE21750659390503_010!I78</f>
        <v>0</v>
      </c>
      <c r="I73" s="6">
        <f>[1]Historique_BE21750659390503_010!J78</f>
        <v>0</v>
      </c>
    </row>
    <row r="74" spans="1:9" x14ac:dyDescent="0.25">
      <c r="A74" s="6" t="str">
        <f>[1]Historique_BE21750659390503_010!A79</f>
        <v>2022 / 8</v>
      </c>
      <c r="B74" s="21">
        <f>[1]Historique_BE21750659390503_010!B79</f>
        <v>44686</v>
      </c>
      <c r="C74" s="36">
        <v>-123.17</v>
      </c>
      <c r="F74" s="6" t="str">
        <f>[1]Historique_BE21750659390503_010!F79</f>
        <v>Achat - Bancontact</v>
      </c>
      <c r="G74"/>
      <c r="H74" s="6" t="str">
        <f>[1]Historique_BE21750659390503_010!I79</f>
        <v>Q8 106243 WALCOURT</v>
      </c>
      <c r="I74" s="6" t="str">
        <f>[1]Historique_BE21750659390503_010!J79</f>
        <v>WALCOURT</v>
      </c>
    </row>
    <row r="75" spans="1:9" x14ac:dyDescent="0.25">
      <c r="A75" s="6" t="str">
        <f>[1]Historique_BE21750659390503_010!A80</f>
        <v>2022 / 8</v>
      </c>
      <c r="B75" s="21">
        <f>[1]Historique_BE21750659390503_010!B80</f>
        <v>44686</v>
      </c>
      <c r="C75" s="36">
        <v>-13.82</v>
      </c>
      <c r="F75" s="6" t="str">
        <f>[1]Historique_BE21750659390503_010!F80</f>
        <v>Achat - Bancontact</v>
      </c>
      <c r="G75"/>
      <c r="H75" s="6" t="str">
        <f>[1]Historique_BE21750659390503_010!I80</f>
        <v>7148 COLRUYT WALCOURT</v>
      </c>
      <c r="I75" s="6" t="str">
        <f>[1]Historique_BE21750659390503_010!J80</f>
        <v>CHASTRES</v>
      </c>
    </row>
    <row r="76" spans="1:9" x14ac:dyDescent="0.25">
      <c r="A76" s="6" t="str">
        <f>[1]Historique_BE21750659390503_010!A81</f>
        <v>2022 / 8</v>
      </c>
      <c r="B76" s="21">
        <f>[1]Historique_BE21750659390503_010!B81</f>
        <v>44687</v>
      </c>
      <c r="C76" s="36">
        <v>-148.06</v>
      </c>
      <c r="F76" s="6" t="str">
        <f>[1]Historique_BE21750659390503_010!F81</f>
        <v>Virement en euros via Homeb.</v>
      </c>
      <c r="G76" t="s">
        <v>154</v>
      </c>
      <c r="H76" s="6">
        <f>[1]Historique_BE21750659390503_010!I81</f>
        <v>0</v>
      </c>
      <c r="I76" s="6">
        <f>[1]Historique_BE21750659390503_010!J81</f>
        <v>0</v>
      </c>
    </row>
    <row r="77" spans="1:9" x14ac:dyDescent="0.25">
      <c r="A77" s="6" t="str">
        <f>[1]Historique_BE21750659390503_010!A82</f>
        <v>2022 / 8</v>
      </c>
      <c r="B77" s="21">
        <f>[1]Historique_BE21750659390503_010!B82</f>
        <v>44687</v>
      </c>
      <c r="C77" s="36">
        <v>-4.2</v>
      </c>
      <c r="F77" s="6" t="str">
        <f>[1]Historique_BE21750659390503_010!F82</f>
        <v>Achat - Bancontact</v>
      </c>
      <c r="G77"/>
      <c r="H77" s="6" t="str">
        <f>[1]Historique_BE21750659390503_010!I82</f>
        <v>BOULANGERIE PATISSERIE</v>
      </c>
      <c r="I77" s="6" t="str">
        <f>[1]Historique_BE21750659390503_010!J82</f>
        <v>CINEY</v>
      </c>
    </row>
    <row r="78" spans="1:9" x14ac:dyDescent="0.25">
      <c r="A78" s="6" t="str">
        <f>[1]Historique_BE21750659390503_010!A83</f>
        <v>2022 / 8</v>
      </c>
      <c r="B78" s="21">
        <f>[1]Historique_BE21750659390503_010!B83</f>
        <v>44689</v>
      </c>
      <c r="C78" s="36">
        <v>-21.2</v>
      </c>
      <c r="F78" s="6" t="str">
        <f>[1]Historique_BE21750659390503_010!F83</f>
        <v>Achat - Bancontact</v>
      </c>
      <c r="G78"/>
      <c r="H78" s="6" t="str">
        <f>[1]Historique_BE21750659390503_010!I83</f>
        <v>PAIN DU JOUR SPRL</v>
      </c>
      <c r="I78" s="6" t="str">
        <f>[1]Historique_BE21750659390503_010!J83</f>
        <v>CHARLEROI</v>
      </c>
    </row>
    <row r="79" spans="1:9" x14ac:dyDescent="0.25">
      <c r="A79" s="6" t="str">
        <f>[1]Historique_BE21750659390503_010!A84</f>
        <v>2022 / 8</v>
      </c>
      <c r="B79" s="21">
        <f>[1]Historique_BE21750659390503_010!B84</f>
        <v>44690</v>
      </c>
      <c r="C79" s="36">
        <v>-4.7</v>
      </c>
      <c r="F79" s="6" t="str">
        <f>[1]Historique_BE21750659390503_010!F84</f>
        <v>Achat - Bancontact</v>
      </c>
      <c r="G79"/>
      <c r="H79" s="6" t="str">
        <f>[1]Historique_BE21750659390503_010!I84</f>
        <v>Black Coffee</v>
      </c>
      <c r="I79" s="6" t="str">
        <f>[1]Historique_BE21750659390503_010!J84</f>
        <v>Fontaine l</v>
      </c>
    </row>
    <row r="80" spans="1:9" x14ac:dyDescent="0.25">
      <c r="A80" s="6" t="str">
        <f>[1]Historique_BE21750659390503_010!A85</f>
        <v>2022 / 8</v>
      </c>
      <c r="B80" s="21">
        <f>[1]Historique_BE21750659390503_010!B85</f>
        <v>44692</v>
      </c>
      <c r="C80" s="36">
        <v>29.62</v>
      </c>
      <c r="F80" s="6" t="str">
        <f>[1]Historique_BE21750659390503_010!F85</f>
        <v>Virement en euros au nom de</v>
      </c>
      <c r="G80" t="s">
        <v>2906</v>
      </c>
      <c r="H80" s="6">
        <f>[1]Historique_BE21750659390503_010!I85</f>
        <v>0</v>
      </c>
      <c r="I80" s="6">
        <f>[1]Historique_BE21750659390503_010!J85</f>
        <v>0</v>
      </c>
    </row>
    <row r="81" spans="1:9" x14ac:dyDescent="0.25">
      <c r="A81" s="6" t="str">
        <f>[1]Historique_BE21750659390503_010!A86</f>
        <v>2022 / 8</v>
      </c>
      <c r="B81" s="21">
        <f>[1]Historique_BE21750659390503_010!B86</f>
        <v>44693</v>
      </c>
      <c r="C81" s="36">
        <v>-3.39</v>
      </c>
      <c r="F81" s="6" t="str">
        <f>[1]Historique_BE21750659390503_010!F86</f>
        <v>Achat - Bancontact</v>
      </c>
      <c r="G81"/>
      <c r="H81" s="6" t="str">
        <f>[1]Historique_BE21750659390503_010!I86</f>
        <v>MR BRICOLAGE FLORENNES</v>
      </c>
      <c r="I81" s="6" t="str">
        <f>[1]Historique_BE21750659390503_010!J86</f>
        <v>FLORENNES</v>
      </c>
    </row>
    <row r="82" spans="1:9" x14ac:dyDescent="0.25">
      <c r="A82" s="6" t="str">
        <f>[1]Historique_BE21750659390503_010!A87</f>
        <v>2022 / 8</v>
      </c>
      <c r="B82" s="21">
        <f>[1]Historique_BE21750659390503_010!B87</f>
        <v>44693</v>
      </c>
      <c r="C82" s="36">
        <v>-56.18</v>
      </c>
      <c r="F82" s="6" t="str">
        <f>[1]Historique_BE21750659390503_010!F87</f>
        <v>Achat - Bancontact</v>
      </c>
      <c r="G82"/>
      <c r="H82" s="6" t="str">
        <f>[1]Historique_BE21750659390503_010!I87</f>
        <v>Q8 106243 WALCOURT</v>
      </c>
      <c r="I82" s="6" t="str">
        <f>[1]Historique_BE21750659390503_010!J87</f>
        <v>WALCOURT</v>
      </c>
    </row>
    <row r="83" spans="1:9" x14ac:dyDescent="0.25">
      <c r="A83" s="6" t="str">
        <f>[1]Historique_BE21750659390503_010!A88</f>
        <v>2022 / 8</v>
      </c>
      <c r="B83" s="21">
        <f>[1]Historique_BE21750659390503_010!B88</f>
        <v>44694</v>
      </c>
      <c r="C83" s="36">
        <v>-66.86</v>
      </c>
      <c r="F83" s="6" t="str">
        <f>[1]Historique_BE21750659390503_010!F88</f>
        <v>Achat - Bancontact</v>
      </c>
      <c r="G83"/>
      <c r="H83" s="6" t="str">
        <f>[1]Historique_BE21750659390503_010!I88</f>
        <v>7148 COLRUYT WALCOURT</v>
      </c>
      <c r="I83" s="6" t="str">
        <f>[1]Historique_BE21750659390503_010!J88</f>
        <v>CHASTRES</v>
      </c>
    </row>
    <row r="84" spans="1:9" x14ac:dyDescent="0.25">
      <c r="A84" s="6" t="str">
        <f>[1]Historique_BE21750659390503_010!A89</f>
        <v>2022 / 8</v>
      </c>
      <c r="B84" s="21">
        <f>[1]Historique_BE21750659390503_010!B89</f>
        <v>44694</v>
      </c>
      <c r="C84" s="36">
        <v>-14.58</v>
      </c>
      <c r="F84" s="6" t="str">
        <f>[1]Historique_BE21750659390503_010!F89</f>
        <v>Achat - Bancontact</v>
      </c>
      <c r="G84"/>
      <c r="H84" s="6" t="str">
        <f>[1]Historique_BE21750659390503_010!I89</f>
        <v>MR. BRICOLAGE WALCOURT</v>
      </c>
      <c r="I84" s="6" t="str">
        <f>[1]Historique_BE21750659390503_010!J89</f>
        <v>WALCOURT</v>
      </c>
    </row>
    <row r="85" spans="1:9" x14ac:dyDescent="0.25">
      <c r="A85" s="6" t="str">
        <f>[1]Historique_BE21750659390503_010!A90</f>
        <v>2022 / 8</v>
      </c>
      <c r="B85" s="21">
        <f>[1]Historique_BE21750659390503_010!B90</f>
        <v>44694</v>
      </c>
      <c r="C85" s="36">
        <v>-20.8</v>
      </c>
      <c r="F85" s="6" t="str">
        <f>[1]Historique_BE21750659390503_010!F90</f>
        <v>Achat - Bancontact</v>
      </c>
      <c r="G85"/>
      <c r="H85" s="6" t="str">
        <f>[1]Historique_BE21750659390503_010!I90</f>
        <v>MARKET WALCOURT</v>
      </c>
      <c r="I85" s="6" t="str">
        <f>[1]Historique_BE21750659390503_010!J90</f>
        <v>WALCOURT</v>
      </c>
    </row>
    <row r="86" spans="1:9" x14ac:dyDescent="0.25">
      <c r="A86" s="6" t="str">
        <f>[1]Historique_BE21750659390503_010!A91</f>
        <v>2022 / 8</v>
      </c>
      <c r="B86" s="21">
        <f>[1]Historique_BE21750659390503_010!B91</f>
        <v>44695</v>
      </c>
      <c r="C86" s="36">
        <v>-40.450000000000003</v>
      </c>
      <c r="F86" s="6" t="str">
        <f>[1]Historique_BE21750659390503_010!F91</f>
        <v>Achat - Bancontact</v>
      </c>
      <c r="G86"/>
      <c r="H86" s="6" t="str">
        <f>[1]Historique_BE21750659390503_010!I91</f>
        <v>PAPASSARANTIS VARVARA</v>
      </c>
      <c r="I86" s="6" t="str">
        <f>[1]Historique_BE21750659390503_010!J91</f>
        <v>CHIMAY</v>
      </c>
    </row>
    <row r="87" spans="1:9" x14ac:dyDescent="0.25">
      <c r="A87" s="6" t="str">
        <f>[1]Historique_BE21750659390503_010!A92</f>
        <v>2022 / 8</v>
      </c>
      <c r="B87" s="21">
        <f>[1]Historique_BE21750659390503_010!B92</f>
        <v>44696</v>
      </c>
      <c r="C87" s="36">
        <v>-8.4</v>
      </c>
      <c r="F87" s="6" t="str">
        <f>[1]Historique_BE21750659390503_010!F92</f>
        <v>Achat - Bancontact</v>
      </c>
      <c r="G87"/>
      <c r="H87" s="6" t="str">
        <f>[1]Historique_BE21750659390503_010!I92</f>
        <v>HUYLENBROECK SERGE M.</v>
      </c>
      <c r="I87" s="6" t="str">
        <f>[1]Historique_BE21750659390503_010!J92</f>
        <v>WALCOURT</v>
      </c>
    </row>
    <row r="88" spans="1:9" x14ac:dyDescent="0.25">
      <c r="A88" s="6" t="str">
        <f>[1]Historique_BE21750659390503_010!A93</f>
        <v>2022 / 8</v>
      </c>
      <c r="B88" s="21">
        <f>[1]Historique_BE21750659390503_010!B93</f>
        <v>44697</v>
      </c>
      <c r="C88" s="36">
        <v>-188.71</v>
      </c>
      <c r="F88" s="6" t="str">
        <f>[1]Historique_BE21750659390503_010!F93</f>
        <v>Domiciliation européenne</v>
      </c>
      <c r="G88" t="s">
        <v>100</v>
      </c>
      <c r="H88" s="6">
        <f>[1]Historique_BE21750659390503_010!I93</f>
        <v>0</v>
      </c>
      <c r="I88" s="6">
        <f>[1]Historique_BE21750659390503_010!J93</f>
        <v>0</v>
      </c>
    </row>
    <row r="89" spans="1:9" x14ac:dyDescent="0.25">
      <c r="A89" s="6" t="str">
        <f>[1]Historique_BE21750659390503_010!A94</f>
        <v>2022 / 8</v>
      </c>
      <c r="B89" s="21">
        <f>[1]Historique_BE21750659390503_010!B94</f>
        <v>44697</v>
      </c>
      <c r="C89" s="36">
        <v>-86.1</v>
      </c>
      <c r="F89" s="6" t="str">
        <f>[1]Historique_BE21750659390503_010!F94</f>
        <v>Achat - Bancontact</v>
      </c>
      <c r="G89"/>
      <c r="H89" s="6" t="str">
        <f>[1]Historique_BE21750659390503_010!I94</f>
        <v>PHARMACIE DE GROOTE SP</v>
      </c>
      <c r="I89" s="6" t="str">
        <f>[1]Historique_BE21750659390503_010!J94</f>
        <v>Walcourt</v>
      </c>
    </row>
    <row r="90" spans="1:9" x14ac:dyDescent="0.25">
      <c r="A90" s="6" t="str">
        <f>[1]Historique_BE21750659390503_010!A95</f>
        <v>2022 / 8</v>
      </c>
      <c r="B90" s="21">
        <f>[1]Historique_BE21750659390503_010!B95</f>
        <v>44699</v>
      </c>
      <c r="C90" s="36">
        <v>-80.5</v>
      </c>
      <c r="F90" s="6" t="str">
        <f>[1]Historique_BE21750659390503_010!F95</f>
        <v>Domiciliation européenne</v>
      </c>
      <c r="G90" t="s">
        <v>244</v>
      </c>
      <c r="H90" s="6">
        <f>[1]Historique_BE21750659390503_010!I95</f>
        <v>0</v>
      </c>
      <c r="I90" s="6">
        <f>[1]Historique_BE21750659390503_010!J95</f>
        <v>0</v>
      </c>
    </row>
    <row r="91" spans="1:9" x14ac:dyDescent="0.25">
      <c r="A91" s="6" t="str">
        <f>[1]Historique_BE21750659390503_010!A96</f>
        <v>2022 / 8</v>
      </c>
      <c r="B91" s="21">
        <f>[1]Historique_BE21750659390503_010!B96</f>
        <v>44699</v>
      </c>
      <c r="C91" s="36">
        <v>-20.96</v>
      </c>
      <c r="F91" s="6" t="str">
        <f>[1]Historique_BE21750659390503_010!F96</f>
        <v>Virement en euros via Homeb.</v>
      </c>
      <c r="G91" t="s">
        <v>2115</v>
      </c>
      <c r="H91" s="6">
        <f>[1]Historique_BE21750659390503_010!I96</f>
        <v>0</v>
      </c>
      <c r="I91" s="6">
        <f>[1]Historique_BE21750659390503_010!J96</f>
        <v>0</v>
      </c>
    </row>
    <row r="92" spans="1:9" x14ac:dyDescent="0.25">
      <c r="A92" s="6" t="str">
        <f>[1]Historique_BE21750659390503_010!A97</f>
        <v>2022 / 8</v>
      </c>
      <c r="B92" s="21">
        <f>[1]Historique_BE21750659390503_010!B97</f>
        <v>44699</v>
      </c>
      <c r="C92" s="36">
        <v>-4</v>
      </c>
      <c r="F92" s="6" t="str">
        <f>[1]Historique_BE21750659390503_010!F97</f>
        <v>Achat - Bancontact</v>
      </c>
      <c r="G92"/>
      <c r="H92" s="6" t="str">
        <f>[1]Historique_BE21750659390503_010!I97</f>
        <v>MARCEL SCHAMP MARCINEL</v>
      </c>
      <c r="I92" s="6" t="str">
        <f>[1]Historique_BE21750659390503_010!J97</f>
        <v>MARCINELLES</v>
      </c>
    </row>
    <row r="93" spans="1:9" x14ac:dyDescent="0.25">
      <c r="A93" s="6" t="str">
        <f>[1]Historique_BE21750659390503_010!A98</f>
        <v>2022 / 8</v>
      </c>
      <c r="B93" s="21">
        <f>[1]Historique_BE21750659390503_010!B98</f>
        <v>44700</v>
      </c>
      <c r="C93" s="36">
        <v>-46.1</v>
      </c>
      <c r="F93" s="6" t="str">
        <f>[1]Historique_BE21750659390503_010!F98</f>
        <v>Achat - Bancontact</v>
      </c>
      <c r="G93"/>
      <c r="H93" s="6" t="str">
        <f>[1]Historique_BE21750659390503_010!I98</f>
        <v>Drink Malpaix</v>
      </c>
      <c r="I93" s="6" t="str">
        <f>[1]Historique_BE21750659390503_010!J98</f>
        <v>Walcourt</v>
      </c>
    </row>
    <row r="94" spans="1:9" x14ac:dyDescent="0.25">
      <c r="A94" s="6" t="str">
        <f>[1]Historique_BE21750659390503_010!A99</f>
        <v>2022 / 8</v>
      </c>
      <c r="B94" s="21">
        <f>[1]Historique_BE21750659390503_010!B99</f>
        <v>44701</v>
      </c>
      <c r="C94" s="36">
        <v>-1.71</v>
      </c>
      <c r="F94" s="6" t="str">
        <f>[1]Historique_BE21750659390503_010!F99</f>
        <v>Virement en euros via Homeb.</v>
      </c>
      <c r="G94" t="s">
        <v>3103</v>
      </c>
      <c r="H94" s="6">
        <f>[1]Historique_BE21750659390503_010!I99</f>
        <v>0</v>
      </c>
      <c r="I94" s="6">
        <f>[1]Historique_BE21750659390503_010!J99</f>
        <v>0</v>
      </c>
    </row>
    <row r="95" spans="1:9" x14ac:dyDescent="0.25">
      <c r="A95" s="6" t="str">
        <f>[1]Historique_BE21750659390503_010!A100</f>
        <v>2022 / 8</v>
      </c>
      <c r="B95" s="21">
        <f>[1]Historique_BE21750659390503_010!B100</f>
        <v>44701</v>
      </c>
      <c r="C95" s="36">
        <v>-35.82</v>
      </c>
      <c r="F95" s="6" t="str">
        <f>[1]Historique_BE21750659390503_010!F100</f>
        <v>Achat - Bancontact</v>
      </c>
      <c r="G95"/>
      <c r="H95" s="6" t="str">
        <f>[1]Historique_BE21750659390503_010!I100</f>
        <v>PHARMACIE DE GROOTE SP</v>
      </c>
      <c r="I95" s="6" t="str">
        <f>[1]Historique_BE21750659390503_010!J100</f>
        <v>Walcourt</v>
      </c>
    </row>
    <row r="96" spans="1:9" x14ac:dyDescent="0.25">
      <c r="A96" s="6" t="str">
        <f>[1]Historique_BE21750659390503_010!A101</f>
        <v>2022 / 8</v>
      </c>
      <c r="B96" s="21">
        <f>[1]Historique_BE21750659390503_010!B101</f>
        <v>44701</v>
      </c>
      <c r="C96" s="36">
        <v>1743.04</v>
      </c>
      <c r="F96" s="6" t="str">
        <f>[1]Historique_BE21750659390503_010!F101</f>
        <v>Virement en euros au nom de</v>
      </c>
      <c r="G96" t="s">
        <v>128</v>
      </c>
      <c r="H96" s="6">
        <f>[1]Historique_BE21750659390503_010!I101</f>
        <v>0</v>
      </c>
      <c r="I96" s="6">
        <f>[1]Historique_BE21750659390503_010!J101</f>
        <v>0</v>
      </c>
    </row>
    <row r="97" spans="1:9" x14ac:dyDescent="0.25">
      <c r="A97" s="6" t="str">
        <f>[1]Historique_BE21750659390503_010!A102</f>
        <v>2022 / 8</v>
      </c>
      <c r="B97" s="21">
        <f>[1]Historique_BE21750659390503_010!B102</f>
        <v>44701</v>
      </c>
      <c r="C97" s="36">
        <v>-80.319999999999993</v>
      </c>
      <c r="F97" s="6" t="str">
        <f>[1]Historique_BE21750659390503_010!F102</f>
        <v>Achat - Bancontact</v>
      </c>
      <c r="G97"/>
      <c r="H97" s="6" t="str">
        <f>[1]Historique_BE21750659390503_010!I102</f>
        <v>7148 COLRUYT WALCOURT</v>
      </c>
      <c r="I97" s="6" t="str">
        <f>[1]Historique_BE21750659390503_010!J102</f>
        <v>CHASTRES</v>
      </c>
    </row>
    <row r="98" spans="1:9" x14ac:dyDescent="0.25">
      <c r="A98" s="6" t="str">
        <f>[1]Historique_BE21750659390503_010!A103</f>
        <v>2022 / 8</v>
      </c>
      <c r="B98" s="21">
        <f>[1]Historique_BE21750659390503_010!B103</f>
        <v>44701</v>
      </c>
      <c r="C98" s="36">
        <v>-29.1</v>
      </c>
      <c r="F98" s="6" t="str">
        <f>[1]Historique_BE21750659390503_010!F103</f>
        <v>Achat - Bancontact</v>
      </c>
      <c r="G98"/>
      <c r="H98" s="6" t="str">
        <f>[1]Historique_BE21750659390503_010!I103</f>
        <v>LECTURES ET LOIS</v>
      </c>
      <c r="I98" s="6" t="str">
        <f>[1]Historique_BE21750659390503_010!J103</f>
        <v>Ham-sur-He</v>
      </c>
    </row>
    <row r="99" spans="1:9" x14ac:dyDescent="0.25">
      <c r="A99" s="6" t="str">
        <f>[1]Historique_BE21750659390503_010!A104</f>
        <v>2022 / 8</v>
      </c>
      <c r="B99" s="21">
        <f>[1]Historique_BE21750659390503_010!B104</f>
        <v>44701</v>
      </c>
      <c r="C99" s="36">
        <v>-1.3</v>
      </c>
      <c r="F99" s="6" t="str">
        <f>[1]Historique_BE21750659390503_010!F104</f>
        <v>Achat - Bancontact</v>
      </c>
      <c r="G99"/>
      <c r="H99" s="6" t="str">
        <f>[1]Historique_BE21750659390503_010!I104</f>
        <v>PEPINIERE RAUNET SPRL</v>
      </c>
      <c r="I99" s="6" t="str">
        <f>[1]Historique_BE21750659390503_010!J104</f>
        <v>HAM-SUR-HEURE</v>
      </c>
    </row>
    <row r="100" spans="1:9" x14ac:dyDescent="0.25">
      <c r="A100" s="6" t="str">
        <f>[1]Historique_BE21750659390503_010!A105</f>
        <v>2022 / 8</v>
      </c>
      <c r="B100" s="21">
        <f>[1]Historique_BE21750659390503_010!B105</f>
        <v>44701</v>
      </c>
      <c r="C100" s="36">
        <v>-399</v>
      </c>
      <c r="F100" s="6" t="str">
        <f>[1]Historique_BE21750659390503_010!F105</f>
        <v>Achat - Bancontact</v>
      </c>
      <c r="G100"/>
      <c r="H100" s="6" t="str">
        <f>[1]Historique_BE21750659390503_010!I105</f>
        <v>VANDEN BORRE 011 MONTI</v>
      </c>
      <c r="I100" s="6" t="str">
        <f>[1]Historique_BE21750659390503_010!J105</f>
        <v>MONTIGNIES-SU</v>
      </c>
    </row>
    <row r="101" spans="1:9" x14ac:dyDescent="0.25">
      <c r="A101" s="6" t="str">
        <f>[1]Historique_BE21750659390503_010!A106</f>
        <v>2022 / 8</v>
      </c>
      <c r="B101" s="21">
        <f>[1]Historique_BE21750659390503_010!B106</f>
        <v>44702</v>
      </c>
      <c r="C101" s="53" t="s">
        <v>3804</v>
      </c>
      <c r="D101" s="36">
        <v>-331</v>
      </c>
      <c r="F101" s="6" t="str">
        <f>[1]Historique_BE21750659390503_010!F106</f>
        <v>Achat - Bancontact</v>
      </c>
      <c r="G101"/>
      <c r="H101" s="6" t="str">
        <f>[1]Historique_BE21750659390503_010!I106</f>
        <v>LE PARADIS DU SOMMEIL</v>
      </c>
      <c r="I101" s="6" t="str">
        <f>[1]Historique_BE21750659390503_010!J106</f>
        <v>Charleroi</v>
      </c>
    </row>
    <row r="102" spans="1:9" x14ac:dyDescent="0.25">
      <c r="A102" s="6" t="str">
        <f>[1]Historique_BE21750659390503_010!A107</f>
        <v>2022 / 8</v>
      </c>
      <c r="B102" s="21">
        <f>[1]Historique_BE21750659390503_010!B107</f>
        <v>44703</v>
      </c>
      <c r="C102" s="36">
        <v>-3.2</v>
      </c>
      <c r="F102" s="6" t="str">
        <f>[1]Historique_BE21750659390503_010!F107</f>
        <v>Achat - Bancontact</v>
      </c>
      <c r="G102"/>
      <c r="H102" s="6" t="str">
        <f>[1]Historique_BE21750659390503_010!I107</f>
        <v>HUYLENBROECK SERGE M.</v>
      </c>
      <c r="I102" s="6" t="str">
        <f>[1]Historique_BE21750659390503_010!J107</f>
        <v>WALCOURT</v>
      </c>
    </row>
    <row r="103" spans="1:9" x14ac:dyDescent="0.25">
      <c r="A103" s="6" t="str">
        <f>[1]Historique_BE21750659390503_010!A108</f>
        <v>2022 / 8</v>
      </c>
      <c r="B103" s="21">
        <f>[1]Historique_BE21750659390503_010!B108</f>
        <v>44703</v>
      </c>
      <c r="C103" s="36">
        <v>-75.849999999999994</v>
      </c>
      <c r="F103" s="6" t="str">
        <f>[1]Historique_BE21750659390503_010!F108</f>
        <v>Achat - Bancontact</v>
      </c>
      <c r="G103"/>
      <c r="H103" s="6" t="str">
        <f>[1]Historique_BE21750659390503_010!I108</f>
        <v>LURQUIN GOURDINNE STAT</v>
      </c>
      <c r="I103" s="6" t="str">
        <f>[1]Historique_BE21750659390503_010!J108</f>
        <v>THUILLIES</v>
      </c>
    </row>
    <row r="104" spans="1:9" x14ac:dyDescent="0.25">
      <c r="A104" s="6" t="str">
        <f>[1]Historique_BE21750659390503_010!A109</f>
        <v>2022 / 8</v>
      </c>
      <c r="B104" s="21">
        <f>[1]Historique_BE21750659390503_010!B109</f>
        <v>44702</v>
      </c>
      <c r="C104" s="36">
        <v>-5</v>
      </c>
      <c r="F104" s="6" t="str">
        <f>[1]Historique_BE21750659390503_010!F109</f>
        <v>Achat - Maestro</v>
      </c>
      <c r="G104"/>
      <c r="H104" s="6" t="str">
        <f>[1]Historique_BE21750659390503_010!I109</f>
        <v>Antica Gelateria</v>
      </c>
      <c r="I104" s="6" t="str">
        <f>[1]Historique_BE21750659390503_010!J109</f>
        <v>CHARLEROI</v>
      </c>
    </row>
    <row r="105" spans="1:9" x14ac:dyDescent="0.25">
      <c r="A105" s="6" t="str">
        <f>[1]Historique_BE21750659390503_010!A110</f>
        <v>2022 / 9</v>
      </c>
      <c r="B105" s="21">
        <f>[1]Historique_BE21750659390503_010!B110</f>
        <v>44704</v>
      </c>
      <c r="C105" s="36">
        <v>-87.65</v>
      </c>
      <c r="D105" s="35">
        <f>[1]Historique_BE21750659390503_010!C110</f>
        <v>-87.65</v>
      </c>
      <c r="F105" s="6" t="str">
        <f>[1]Historique_BE21750659390503_010!F110</f>
        <v>Achat - Maestro</v>
      </c>
      <c r="G105"/>
      <c r="H105" s="6" t="str">
        <f>[1]Historique_BE21750659390503_010!I110</f>
        <v>E.LECLERC</v>
      </c>
      <c r="I105" s="6" t="str">
        <f>[1]Historique_BE21750659390503_010!J110</f>
        <v>BLOIS</v>
      </c>
    </row>
    <row r="106" spans="1:9" x14ac:dyDescent="0.25">
      <c r="A106" s="6" t="str">
        <f>[1]Historique_BE21750659390503_010!A111</f>
        <v>2022 / 9</v>
      </c>
      <c r="B106" s="21">
        <f>[1]Historique_BE21750659390503_010!B111</f>
        <v>44704</v>
      </c>
      <c r="C106" s="36">
        <v>-6.4</v>
      </c>
      <c r="D106" s="35">
        <f>[1]Historique_BE21750659390503_010!C111</f>
        <v>-6.4</v>
      </c>
      <c r="F106" s="6" t="str">
        <f>[1]Historique_BE21750659390503_010!F111</f>
        <v>Achat - Maestro</v>
      </c>
      <c r="G106"/>
      <c r="H106" s="6" t="str">
        <f>[1]Historique_BE21750659390503_010!I111</f>
        <v>SHELL 3339</v>
      </c>
      <c r="I106" s="6" t="str">
        <f>[1]Historique_BE21750659390503_010!J111</f>
        <v>SENS</v>
      </c>
    </row>
    <row r="107" spans="1:9" x14ac:dyDescent="0.25">
      <c r="A107" s="6" t="str">
        <f>[1]Historique_BE21750659390503_010!A112</f>
        <v>2022 / 9</v>
      </c>
      <c r="B107" s="21">
        <f>[1]Historique_BE21750659390503_010!B112</f>
        <v>44704</v>
      </c>
      <c r="C107" s="36">
        <v>-55.5</v>
      </c>
      <c r="D107" s="35">
        <f>[1]Historique_BE21750659390503_010!C112</f>
        <v>-55.5</v>
      </c>
      <c r="F107" s="6" t="str">
        <f>[1]Historique_BE21750659390503_010!F112</f>
        <v>Achat - Maestro</v>
      </c>
      <c r="G107"/>
      <c r="H107" s="6" t="str">
        <f>[1]Historique_BE21750659390503_010!I112</f>
        <v>L'ATELIER GOURMA</v>
      </c>
      <c r="I107" s="6" t="str">
        <f>[1]Historique_BE21750659390503_010!J112</f>
        <v>COULON</v>
      </c>
    </row>
    <row r="108" spans="1:9" x14ac:dyDescent="0.25">
      <c r="A108" s="6" t="str">
        <f>[1]Historique_BE21750659390503_010!A113</f>
        <v>2022 / 9</v>
      </c>
      <c r="B108" s="21">
        <f>[1]Historique_BE21750659390503_010!B113</f>
        <v>44704</v>
      </c>
      <c r="C108" s="36">
        <v>-27.3</v>
      </c>
      <c r="D108" s="35">
        <f>[1]Historique_BE21750659390503_010!C113</f>
        <v>-27.3</v>
      </c>
      <c r="F108" s="6" t="str">
        <f>[1]Historique_BE21750659390503_010!F113</f>
        <v>Achat - Maestro</v>
      </c>
      <c r="G108"/>
      <c r="H108" s="6" t="str">
        <f>[1]Historique_BE21750659390503_010!I113</f>
        <v>LA DUCHESSE A</v>
      </c>
      <c r="I108" s="6" t="str">
        <f>[1]Historique_BE21750659390503_010!J113</f>
        <v>BLOIS</v>
      </c>
    </row>
    <row r="109" spans="1:9" x14ac:dyDescent="0.25">
      <c r="A109" s="6" t="str">
        <f>[1]Historique_BE21750659390503_010!A114</f>
        <v>2022 / 9</v>
      </c>
      <c r="B109" s="21">
        <f>[1]Historique_BE21750659390503_010!B114</f>
        <v>44707</v>
      </c>
      <c r="C109" s="36">
        <v>-108.23</v>
      </c>
      <c r="D109" s="35">
        <f>[1]Historique_BE21750659390503_010!C114</f>
        <v>-108.23</v>
      </c>
      <c r="F109" s="6" t="str">
        <f>[1]Historique_BE21750659390503_010!F114</f>
        <v>Domiciliation européenne</v>
      </c>
      <c r="G109" t="s">
        <v>54</v>
      </c>
      <c r="H109" s="6">
        <f>[1]Historique_BE21750659390503_010!I114</f>
        <v>0</v>
      </c>
      <c r="I109" s="6">
        <f>[1]Historique_BE21750659390503_010!J114</f>
        <v>0</v>
      </c>
    </row>
    <row r="110" spans="1:9" x14ac:dyDescent="0.25">
      <c r="A110" s="6" t="str">
        <f>[1]Historique_BE21750659390503_010!A115</f>
        <v>2022 / 9</v>
      </c>
      <c r="B110" s="21">
        <f>[1]Historique_BE21750659390503_010!B115</f>
        <v>44711</v>
      </c>
      <c r="C110" s="36">
        <v>-779.7</v>
      </c>
      <c r="D110" s="35">
        <f>[1]Historique_BE21750659390503_010!C115</f>
        <v>-779.7</v>
      </c>
      <c r="F110" s="6" t="str">
        <f>[1]Historique_BE21750659390503_010!F115</f>
        <v>Domiciliation carte crédit</v>
      </c>
      <c r="G110"/>
      <c r="H110" s="6">
        <f>[1]Historique_BE21750659390503_010!I115</f>
        <v>0</v>
      </c>
      <c r="I110" s="6">
        <f>[1]Historique_BE21750659390503_010!J115</f>
        <v>0</v>
      </c>
    </row>
    <row r="111" spans="1:9" x14ac:dyDescent="0.25">
      <c r="A111" s="6" t="str">
        <f>[1]Historique_BE21750659390503_010!A116</f>
        <v>2022 / 9</v>
      </c>
      <c r="B111" s="21">
        <f>[1]Historique_BE21750659390503_010!B116</f>
        <v>44706</v>
      </c>
      <c r="C111" s="69" t="s">
        <v>3805</v>
      </c>
      <c r="D111" s="35">
        <f>[1]Historique_BE21750659390503_010!C116</f>
        <v>-1.5</v>
      </c>
      <c r="F111" s="6" t="str">
        <f>[1]Historique_BE21750659390503_010!F116</f>
        <v>Achat - Maestro</v>
      </c>
      <c r="G111"/>
      <c r="H111" s="6" t="str">
        <f>[1]Historique_BE21750659390503_010!I116</f>
        <v>OT NIORT MARAIS</v>
      </c>
      <c r="I111" s="6" t="str">
        <f>[1]Historique_BE21750659390503_010!J116</f>
        <v>NIORT</v>
      </c>
    </row>
    <row r="112" spans="1:9" x14ac:dyDescent="0.25">
      <c r="A112" s="6" t="str">
        <f>[1]Historique_BE21750659390503_010!A117</f>
        <v>2022 / 9</v>
      </c>
      <c r="B112" s="21">
        <f>[1]Historique_BE21750659390503_010!B117</f>
        <v>44705</v>
      </c>
      <c r="C112" s="36"/>
      <c r="D112" s="35">
        <f>[1]Historique_BE21750659390503_010!C117</f>
        <v>-7.3</v>
      </c>
      <c r="F112" s="6" t="str">
        <f>[1]Historique_BE21750659390503_010!F117</f>
        <v>Achat - Maestro</v>
      </c>
      <c r="G112"/>
      <c r="H112" s="6" t="str">
        <f>[1]Historique_BE21750659390503_010!I117</f>
        <v>LE P'TIT FOURNIL</v>
      </c>
      <c r="I112" s="6" t="str">
        <f>[1]Historique_BE21750659390503_010!J117</f>
        <v>COULON</v>
      </c>
    </row>
    <row r="113" spans="1:9" x14ac:dyDescent="0.25">
      <c r="A113" s="6" t="str">
        <f>[1]Historique_BE21750659390503_010!A118</f>
        <v>2022 / 9</v>
      </c>
      <c r="B113" s="21">
        <f>[1]Historique_BE21750659390503_010!B118</f>
        <v>44707</v>
      </c>
      <c r="C113" s="36"/>
      <c r="D113" s="35">
        <f>[1]Historique_BE21750659390503_010!C118</f>
        <v>-7.3</v>
      </c>
      <c r="F113" s="6" t="str">
        <f>[1]Historique_BE21750659390503_010!F118</f>
        <v>Achat - Maestro</v>
      </c>
      <c r="G113"/>
      <c r="H113" s="6" t="str">
        <f>[1]Historique_BE21750659390503_010!I118</f>
        <v>CAFE DE LA PA</v>
      </c>
      <c r="I113" s="6" t="str">
        <f>[1]Historique_BE21750659390503_010!J118</f>
        <v>POITIERS</v>
      </c>
    </row>
    <row r="114" spans="1:9" x14ac:dyDescent="0.25">
      <c r="A114" s="6" t="str">
        <f>[1]Historique_BE21750659390503_010!A119</f>
        <v>2022 / 9</v>
      </c>
      <c r="B114" s="21">
        <f>[1]Historique_BE21750659390503_010!B119</f>
        <v>44708</v>
      </c>
      <c r="C114" s="36"/>
      <c r="D114" s="35">
        <f>[1]Historique_BE21750659390503_010!C119</f>
        <v>-4</v>
      </c>
      <c r="F114" s="6" t="str">
        <f>[1]Historique_BE21750659390503_010!F119</f>
        <v>Achat - Maestro</v>
      </c>
      <c r="G114"/>
      <c r="H114" s="6" t="str">
        <f>[1]Historique_BE21750659390503_010!I119</f>
        <v>LEONIDAS POITIE</v>
      </c>
      <c r="I114" s="6" t="str">
        <f>[1]Historique_BE21750659390503_010!J119</f>
        <v>POITIERS</v>
      </c>
    </row>
    <row r="115" spans="1:9" x14ac:dyDescent="0.25">
      <c r="A115" s="6" t="str">
        <f>[1]Historique_BE21750659390503_010!A120</f>
        <v>2022 / 9</v>
      </c>
      <c r="B115" s="21">
        <f>[1]Historique_BE21750659390503_010!B120</f>
        <v>44709</v>
      </c>
      <c r="C115" s="36"/>
      <c r="D115" s="35">
        <f>[1]Historique_BE21750659390503_010!C120</f>
        <v>-43.4</v>
      </c>
      <c r="F115" s="6" t="str">
        <f>[1]Historique_BE21750659390503_010!F120</f>
        <v>Achat - Maestro</v>
      </c>
      <c r="G115"/>
      <c r="H115" s="6" t="str">
        <f>[1]Historique_BE21750659390503_010!I120</f>
        <v>MAMAMIA</v>
      </c>
      <c r="I115" s="6" t="str">
        <f>[1]Historique_BE21750659390503_010!J120</f>
        <v>POITIERS</v>
      </c>
    </row>
    <row r="116" spans="1:9" x14ac:dyDescent="0.25">
      <c r="A116" s="6" t="str">
        <f>[1]Historique_BE21750659390503_010!A121</f>
        <v>2022 / 9</v>
      </c>
      <c r="B116" s="21">
        <f>[1]Historique_BE21750659390503_010!B121</f>
        <v>44706</v>
      </c>
      <c r="C116" s="36"/>
      <c r="D116" s="35">
        <f>[1]Historique_BE21750659390503_010!C121</f>
        <v>-13.5</v>
      </c>
      <c r="F116" s="6" t="str">
        <f>[1]Historique_BE21750659390503_010!F121</f>
        <v>Achat - Maestro</v>
      </c>
      <c r="G116"/>
      <c r="H116" s="6" t="str">
        <f>[1]Historique_BE21750659390503_010!I121</f>
        <v>L'ESCALE</v>
      </c>
      <c r="I116" s="6" t="str">
        <f>[1]Historique_BE21750659390503_010!J121</f>
        <v>COULON</v>
      </c>
    </row>
    <row r="117" spans="1:9" x14ac:dyDescent="0.25">
      <c r="A117" s="6" t="str">
        <f>[1]Historique_BE21750659390503_010!A122</f>
        <v>2022 / 9</v>
      </c>
      <c r="B117" s="21">
        <f>[1]Historique_BE21750659390503_010!B122</f>
        <v>44705</v>
      </c>
      <c r="C117" s="36"/>
      <c r="D117" s="35">
        <f>[1]Historique_BE21750659390503_010!C122</f>
        <v>-48.7</v>
      </c>
      <c r="F117" s="6" t="str">
        <f>[1]Historique_BE21750659390503_010!F122</f>
        <v>Achat - Maestro</v>
      </c>
      <c r="G117"/>
      <c r="H117" s="6" t="str">
        <f>[1]Historique_BE21750659390503_010!I122</f>
        <v>MARAIS SOCIAL</v>
      </c>
      <c r="I117" s="6" t="str">
        <f>[1]Historique_BE21750659390503_010!J122</f>
        <v>COULON</v>
      </c>
    </row>
    <row r="118" spans="1:9" x14ac:dyDescent="0.25">
      <c r="A118" s="6" t="str">
        <f>[1]Historique_BE21750659390503_010!A123</f>
        <v>2022 / 9</v>
      </c>
      <c r="B118" s="21">
        <f>[1]Historique_BE21750659390503_010!B123</f>
        <v>44708</v>
      </c>
      <c r="C118" s="36"/>
      <c r="D118" s="35">
        <f>[1]Historique_BE21750659390503_010!C123</f>
        <v>-4.5</v>
      </c>
      <c r="F118" s="6" t="str">
        <f>[1]Historique_BE21750659390503_010!F123</f>
        <v>Achat - Maestro</v>
      </c>
      <c r="G118"/>
      <c r="H118" s="6" t="str">
        <f>[1]Historique_BE21750659390503_010!I123</f>
        <v>LA MANGEOIRE</v>
      </c>
      <c r="I118" s="6" t="str">
        <f>[1]Historique_BE21750659390503_010!J123</f>
        <v>POITIERS</v>
      </c>
    </row>
    <row r="119" spans="1:9" x14ac:dyDescent="0.25">
      <c r="A119" s="6" t="str">
        <f>[1]Historique_BE21750659390503_010!A124</f>
        <v>2022 / 9</v>
      </c>
      <c r="B119" s="21">
        <f>[1]Historique_BE21750659390503_010!B124</f>
        <v>44710</v>
      </c>
      <c r="C119" s="36"/>
      <c r="D119" s="35">
        <f>[1]Historique_BE21750659390503_010!C124</f>
        <v>-6.2</v>
      </c>
      <c r="F119" s="6" t="str">
        <f>[1]Historique_BE21750659390503_010!F124</f>
        <v>Achat - Maestro</v>
      </c>
      <c r="G119"/>
      <c r="H119" s="6" t="str">
        <f>[1]Historique_BE21750659390503_010!I124</f>
        <v>LA MARTINIERE</v>
      </c>
      <c r="I119" s="6" t="str">
        <f>[1]Historique_BE21750659390503_010!J124</f>
        <v>ST MARTIN</v>
      </c>
    </row>
    <row r="120" spans="1:9" x14ac:dyDescent="0.25">
      <c r="A120" s="6" t="str">
        <f>[1]Historique_BE21750659390503_010!A125</f>
        <v>2022 / 9</v>
      </c>
      <c r="B120" s="21">
        <f>[1]Historique_BE21750659390503_010!B125</f>
        <v>44710</v>
      </c>
      <c r="C120" s="36"/>
      <c r="D120" s="35">
        <f>[1]Historique_BE21750659390503_010!C125</f>
        <v>-21.6</v>
      </c>
      <c r="F120" s="6" t="str">
        <f>[1]Historique_BE21750659390503_010!F125</f>
        <v>Achat - Maestro</v>
      </c>
      <c r="G120"/>
      <c r="H120" s="6" t="str">
        <f>[1]Historique_BE21750659390503_010!I125</f>
        <v>LE PLATIN</v>
      </c>
      <c r="I120" s="6" t="str">
        <f>[1]Historique_BE21750659390503_010!J125</f>
        <v>RIVEDOUX-P</v>
      </c>
    </row>
    <row r="121" spans="1:9" x14ac:dyDescent="0.25">
      <c r="A121" s="6" t="str">
        <f>[1]Historique_BE21750659390503_010!A126</f>
        <v>2022 / 9</v>
      </c>
      <c r="B121" s="21">
        <f>[1]Historique_BE21750659390503_010!B126</f>
        <v>44711</v>
      </c>
      <c r="C121" s="36"/>
      <c r="D121" s="35">
        <f>[1]Historique_BE21750659390503_010!C126</f>
        <v>-22</v>
      </c>
      <c r="F121" s="6" t="str">
        <f>[1]Historique_BE21750659390503_010!F126</f>
        <v>Achat - Maestro</v>
      </c>
      <c r="G121"/>
      <c r="H121" s="6" t="str">
        <f>[1]Historique_BE21750659390503_010!I126</f>
        <v>RIVEDOUX PLAG</v>
      </c>
      <c r="I121" s="6">
        <f>[1]Historique_BE21750659390503_010!J126</f>
        <v>0</v>
      </c>
    </row>
    <row r="122" spans="1:9" x14ac:dyDescent="0.25">
      <c r="A122" s="6" t="str">
        <f>[1]Historique_BE21750659390503_010!A127</f>
        <v>2022 / 9</v>
      </c>
      <c r="B122" s="21">
        <f>[1]Historique_BE21750659390503_010!B127</f>
        <v>44707</v>
      </c>
      <c r="C122" s="36"/>
      <c r="D122" s="35">
        <f>[1]Historique_BE21750659390503_010!C127</f>
        <v>-1.6</v>
      </c>
      <c r="F122" s="6" t="str">
        <f>[1]Historique_BE21750659390503_010!F127</f>
        <v>Achat - Maestro</v>
      </c>
      <c r="G122"/>
      <c r="H122" s="6" t="str">
        <f>[1]Historique_BE21750659390503_010!I127</f>
        <v>AUTOROUTES DU S</v>
      </c>
      <c r="I122" s="6" t="str">
        <f>[1]Historique_BE21750659390503_010!J127</f>
        <v>VEDENE</v>
      </c>
    </row>
    <row r="123" spans="1:9" x14ac:dyDescent="0.25">
      <c r="A123" s="6" t="str">
        <f>[1]Historique_BE21750659390503_010!A128</f>
        <v>2022 / 9</v>
      </c>
      <c r="B123" s="21">
        <f>[1]Historique_BE21750659390503_010!B128</f>
        <v>44711</v>
      </c>
      <c r="C123" s="36"/>
      <c r="D123" s="35">
        <f>[1]Historique_BE21750659390503_010!C128</f>
        <v>-3.9</v>
      </c>
      <c r="F123" s="6" t="str">
        <f>[1]Historique_BE21750659390503_010!F128</f>
        <v>Achat - Maestro</v>
      </c>
      <c r="G123"/>
      <c r="H123" s="6" t="str">
        <f>[1]Historique_BE21750659390503_010!I128</f>
        <v>PATRIMOINE OCEAN</v>
      </c>
      <c r="I123" s="6" t="str">
        <f>[1]Historique_BE21750659390503_010!J128</f>
        <v>SAINT-CLEM</v>
      </c>
    </row>
    <row r="124" spans="1:9" x14ac:dyDescent="0.25">
      <c r="A124" s="6" t="str">
        <f>[1]Historique_BE21750659390503_010!A129</f>
        <v>2022 / 9</v>
      </c>
      <c r="B124" s="21">
        <f>[1]Historique_BE21750659390503_010!B129</f>
        <v>44713</v>
      </c>
      <c r="C124" s="36"/>
      <c r="D124" s="35">
        <f>[1]Historique_BE21750659390503_010!C129</f>
        <v>-3</v>
      </c>
      <c r="F124" s="6" t="str">
        <f>[1]Historique_BE21750659390503_010!F129</f>
        <v>Frais carte de crédit</v>
      </c>
      <c r="G124"/>
      <c r="H124" s="6">
        <f>[1]Historique_BE21750659390503_010!I129</f>
        <v>0</v>
      </c>
      <c r="I124" s="6">
        <f>[1]Historique_BE21750659390503_010!J129</f>
        <v>0</v>
      </c>
    </row>
    <row r="125" spans="1:9" x14ac:dyDescent="0.25">
      <c r="A125" s="6" t="str">
        <f>[1]Historique_BE21750659390503_010!A130</f>
        <v>2022 / 9</v>
      </c>
      <c r="B125" s="21">
        <f>[1]Historique_BE21750659390503_010!B130</f>
        <v>44712</v>
      </c>
      <c r="C125" s="36"/>
      <c r="D125" s="35">
        <f>[1]Historique_BE21750659390503_010!C130</f>
        <v>-5</v>
      </c>
      <c r="F125" s="6" t="str">
        <f>[1]Historique_BE21750659390503_010!F130</f>
        <v>Achat - Maestro</v>
      </c>
      <c r="G125"/>
      <c r="H125" s="6" t="str">
        <f>[1]Historique_BE21750659390503_010!I130</f>
        <v>TI SPOT</v>
      </c>
      <c r="I125" s="6" t="str">
        <f>[1]Historique_BE21750659390503_010!J130</f>
        <v>RIVEDOUX P</v>
      </c>
    </row>
    <row r="126" spans="1:9" x14ac:dyDescent="0.25">
      <c r="A126" s="6" t="str">
        <f>[1]Historique_BE21750659390503_010!A131</f>
        <v>2022 / 9</v>
      </c>
      <c r="B126" s="21">
        <f>[1]Historique_BE21750659390503_010!B131</f>
        <v>44712</v>
      </c>
      <c r="C126" s="36"/>
      <c r="D126" s="35">
        <f>[1]Historique_BE21750659390503_010!C131</f>
        <v>-25</v>
      </c>
      <c r="F126" s="6" t="str">
        <f>[1]Historique_BE21750659390503_010!F131</f>
        <v>Achat - Maestro</v>
      </c>
      <c r="G126"/>
      <c r="H126" s="6" t="str">
        <f>[1]Historique_BE21750659390503_010!I131</f>
        <v>TI SPOT</v>
      </c>
      <c r="I126" s="6" t="str">
        <f>[1]Historique_BE21750659390503_010!J131</f>
        <v>RIVEDOUX P</v>
      </c>
    </row>
    <row r="127" spans="1:9" x14ac:dyDescent="0.25">
      <c r="A127" s="6" t="str">
        <f>[1]Historique_BE21750659390503_010!A132</f>
        <v>2022 / 9</v>
      </c>
      <c r="B127" s="21">
        <f>[1]Historique_BE21750659390503_010!B132</f>
        <v>44711</v>
      </c>
      <c r="C127" s="36"/>
      <c r="D127" s="35">
        <f>[1]Historique_BE21750659390503_010!C132</f>
        <v>-9.6</v>
      </c>
      <c r="F127" s="6" t="str">
        <f>[1]Historique_BE21750659390503_010!F132</f>
        <v>Achat - Maestro</v>
      </c>
      <c r="G127"/>
      <c r="H127" s="6" t="str">
        <f>[1]Historique_BE21750659390503_010!I132</f>
        <v>PLACE DES DEL</v>
      </c>
      <c r="I127" s="6" t="str">
        <f>[1]Historique_BE21750659390503_010!J132</f>
        <v>LOIX</v>
      </c>
    </row>
    <row r="128" spans="1:9" x14ac:dyDescent="0.25">
      <c r="A128" s="6" t="str">
        <f>[1]Historique_BE21750659390503_010!A133</f>
        <v>2022 / 9</v>
      </c>
      <c r="B128" s="21">
        <f>[1]Historique_BE21750659390503_010!B133</f>
        <v>44714</v>
      </c>
      <c r="C128" s="36"/>
      <c r="D128" s="35">
        <f>[1]Historique_BE21750659390503_010!C133</f>
        <v>-36.49</v>
      </c>
      <c r="F128" s="6" t="str">
        <f>[1]Historique_BE21750659390503_010!F133</f>
        <v>Domiciliation européenne</v>
      </c>
      <c r="G128" t="s">
        <v>3800</v>
      </c>
      <c r="H128" s="6">
        <f>[1]Historique_BE21750659390503_010!I133</f>
        <v>0</v>
      </c>
      <c r="I128" s="6">
        <f>[1]Historique_BE21750659390503_010!J133</f>
        <v>0</v>
      </c>
    </row>
    <row r="129" spans="1:9" x14ac:dyDescent="0.25">
      <c r="A129" s="6" t="str">
        <f>[1]Historique_BE21750659390503_010!A134</f>
        <v>2022 / 9</v>
      </c>
      <c r="B129" s="21">
        <f>[1]Historique_BE21750659390503_010!B134</f>
        <v>44713</v>
      </c>
      <c r="C129" s="36"/>
      <c r="D129" s="35">
        <f>[1]Historique_BE21750659390503_010!C134</f>
        <v>-2.2000000000000002</v>
      </c>
      <c r="F129" s="6" t="str">
        <f>[1]Historique_BE21750659390503_010!F134</f>
        <v>Achat - Maestro</v>
      </c>
      <c r="G129"/>
      <c r="H129" s="6" t="str">
        <f>[1]Historique_BE21750659390503_010!I134</f>
        <v>SELECTA AGIP A10</v>
      </c>
      <c r="I129" s="6" t="str">
        <f>[1]Historique_BE21750659390503_010!J134</f>
        <v>LE BOURGET</v>
      </c>
    </row>
    <row r="130" spans="1:9" x14ac:dyDescent="0.25">
      <c r="A130" s="6" t="str">
        <f>[1]Historique_BE21750659390503_010!A135</f>
        <v>2022 / 9</v>
      </c>
      <c r="B130" s="21">
        <f>[1]Historique_BE21750659390503_010!B135</f>
        <v>44715</v>
      </c>
      <c r="C130" s="36" t="s">
        <v>3801</v>
      </c>
      <c r="D130" s="35" t="s">
        <v>3795</v>
      </c>
      <c r="F130" s="6" t="str">
        <f>[1]Historique_BE21750659390503_010!F135</f>
        <v>Virement en euros au nom de</v>
      </c>
      <c r="G130" t="s">
        <v>324</v>
      </c>
      <c r="H130" s="6">
        <f>[1]Historique_BE21750659390503_010!I135</f>
        <v>0</v>
      </c>
      <c r="I130" s="6">
        <f>[1]Historique_BE21750659390503_010!J135</f>
        <v>0</v>
      </c>
    </row>
    <row r="131" spans="1:9" x14ac:dyDescent="0.25">
      <c r="A131" s="6" t="str">
        <f>[1]Historique_BE21750659390503_010!A136</f>
        <v>2022 / 9</v>
      </c>
      <c r="B131" s="21">
        <f>[1]Historique_BE21750659390503_010!B136</f>
        <v>44715</v>
      </c>
      <c r="C131" s="36"/>
      <c r="D131" s="35" t="s">
        <v>180</v>
      </c>
      <c r="E131" s="35">
        <f>[1]Historique_BE21750659390503_010!C136</f>
        <v>-6025.28</v>
      </c>
      <c r="F131" s="6" t="str">
        <f>[1]Historique_BE21750659390503_010!F136</f>
        <v>Virement en euros via Homeb.</v>
      </c>
      <c r="G131" t="s">
        <v>180</v>
      </c>
      <c r="H131" s="6">
        <f>[1]Historique_BE21750659390503_010!I136</f>
        <v>0</v>
      </c>
      <c r="I131" s="6">
        <f>[1]Historique_BE21750659390503_010!J136</f>
        <v>0</v>
      </c>
    </row>
    <row r="132" spans="1:9" x14ac:dyDescent="0.25">
      <c r="A132" s="6" t="str">
        <f>[1]Historique_BE21750659390503_010!A137</f>
        <v>2022 / 9</v>
      </c>
      <c r="B132" s="21">
        <f>[1]Historique_BE21750659390503_010!B137</f>
        <v>44715</v>
      </c>
      <c r="C132" s="36">
        <v>-97.1</v>
      </c>
      <c r="F132" s="6" t="str">
        <f>[1]Historique_BE21750659390503_010!F137</f>
        <v>Achat - Bancontact</v>
      </c>
      <c r="G132"/>
      <c r="H132" s="6" t="str">
        <f>[1]Historique_BE21750659390503_010!I137</f>
        <v>Q8 106243 WALCOURT</v>
      </c>
      <c r="I132" s="6" t="str">
        <f>[1]Historique_BE21750659390503_010!J137</f>
        <v>WALCOURT</v>
      </c>
    </row>
    <row r="133" spans="1:9" x14ac:dyDescent="0.25">
      <c r="A133" s="6" t="str">
        <f>[1]Historique_BE21750659390503_010!A138</f>
        <v>2022 / 9</v>
      </c>
      <c r="B133" s="21">
        <f>[1]Historique_BE21750659390503_010!B138</f>
        <v>44715</v>
      </c>
      <c r="C133" s="36">
        <v>-63.05</v>
      </c>
      <c r="F133" s="6" t="str">
        <f>[1]Historique_BE21750659390503_010!F138</f>
        <v>Achat - Bancontact</v>
      </c>
      <c r="G133"/>
      <c r="H133" s="6" t="str">
        <f>[1]Historique_BE21750659390503_010!I138</f>
        <v>7148 COLRUYT WALCOURT</v>
      </c>
      <c r="I133" s="6" t="str">
        <f>[1]Historique_BE21750659390503_010!J138</f>
        <v>CHASTRES</v>
      </c>
    </row>
    <row r="134" spans="1:9" x14ac:dyDescent="0.25">
      <c r="A134" s="6" t="str">
        <f>[1]Historique_BE21750659390503_010!A139</f>
        <v>2022 / 9</v>
      </c>
      <c r="B134" s="21">
        <f>[1]Historique_BE21750659390503_010!B139</f>
        <v>44715</v>
      </c>
      <c r="C134" s="36">
        <v>-144</v>
      </c>
      <c r="F134" s="6" t="str">
        <f>[1]Historique_BE21750659390503_010!F139</f>
        <v>Virement en euros via Homeb.</v>
      </c>
      <c r="G134" t="s">
        <v>37</v>
      </c>
      <c r="H134" s="6">
        <f>[1]Historique_BE21750659390503_010!I139</f>
        <v>0</v>
      </c>
      <c r="I134" s="6">
        <f>[1]Historique_BE21750659390503_010!J139</f>
        <v>0</v>
      </c>
    </row>
    <row r="135" spans="1:9" x14ac:dyDescent="0.25">
      <c r="A135" s="6" t="str">
        <f>[1]Historique_BE21750659390503_010!A140</f>
        <v>2022 / 9</v>
      </c>
      <c r="B135" s="21">
        <f>[1]Historique_BE21750659390503_010!B140</f>
        <v>44716</v>
      </c>
      <c r="C135" s="36">
        <v>-12</v>
      </c>
      <c r="F135" s="6" t="str">
        <f>[1]Historique_BE21750659390503_010!F140</f>
        <v>Achat - Bancontact</v>
      </c>
      <c r="G135"/>
      <c r="H135" s="6" t="str">
        <f>[1]Historique_BE21750659390503_010!I140</f>
        <v>DECATHLON 207 CHATELIN</v>
      </c>
      <c r="I135" s="6" t="str">
        <f>[1]Historique_BE21750659390503_010!J140</f>
        <v>CHATELINEAU</v>
      </c>
    </row>
    <row r="136" spans="1:9" x14ac:dyDescent="0.25">
      <c r="A136" s="6" t="str">
        <f>[1]Historique_BE21750659390503_010!A141</f>
        <v>2022 / 9</v>
      </c>
      <c r="B136" s="21">
        <f>[1]Historique_BE21750659390503_010!B141</f>
        <v>44716</v>
      </c>
      <c r="C136" s="36">
        <v>-42.36</v>
      </c>
      <c r="F136" s="6" t="str">
        <f>[1]Historique_BE21750659390503_010!F141</f>
        <v>Achat - Bancontact</v>
      </c>
      <c r="G136"/>
      <c r="H136" s="6" t="str">
        <f>[1]Historique_BE21750659390503_010!I141</f>
        <v>MAKRO LODELINSART WINK</v>
      </c>
      <c r="I136" s="6" t="str">
        <f>[1]Historique_BE21750659390503_010!J141</f>
        <v>LODELINSART</v>
      </c>
    </row>
    <row r="137" spans="1:9" x14ac:dyDescent="0.25">
      <c r="A137" s="6" t="str">
        <f>[1]Historique_BE21750659390503_010!A142</f>
        <v>2022 / 9</v>
      </c>
      <c r="B137" s="21">
        <f>[1]Historique_BE21750659390503_010!B142</f>
        <v>44717</v>
      </c>
      <c r="C137" s="36">
        <v>-8.4</v>
      </c>
      <c r="F137" s="6" t="str">
        <f>[1]Historique_BE21750659390503_010!F142</f>
        <v>Achat - Bancontact</v>
      </c>
      <c r="G137"/>
      <c r="H137" s="6" t="str">
        <f>[1]Historique_BE21750659390503_010!I142</f>
        <v>HUYLENBROECK SERGE M.</v>
      </c>
      <c r="I137" s="6" t="str">
        <f>[1]Historique_BE21750659390503_010!J142</f>
        <v>WALCOURT</v>
      </c>
    </row>
    <row r="138" spans="1:9" x14ac:dyDescent="0.25">
      <c r="A138" s="6" t="str">
        <f>[1]Historique_BE21750659390503_010!A143</f>
        <v>2022 / 9</v>
      </c>
      <c r="B138" s="21">
        <f>[1]Historique_BE21750659390503_010!B143</f>
        <v>44714</v>
      </c>
      <c r="C138" s="70" t="s">
        <v>3805</v>
      </c>
      <c r="D138" s="35">
        <f>[1]Historique_BE21750659390503_010!C143</f>
        <v>-3.6</v>
      </c>
      <c r="F138" s="6" t="str">
        <f>[1]Historique_BE21750659390503_010!F143</f>
        <v>Achat - Maestro</v>
      </c>
      <c r="G138"/>
      <c r="H138" s="6" t="str">
        <f>[1]Historique_BE21750659390503_010!I143</f>
        <v>BP REIMS CHAM</v>
      </c>
      <c r="I138" s="6" t="str">
        <f>[1]Historique_BE21750659390503_010!J143</f>
        <v>LES PETITE</v>
      </c>
    </row>
    <row r="139" spans="1:9" x14ac:dyDescent="0.25">
      <c r="A139" s="6" t="str">
        <f>[1]Historique_BE21750659390503_010!A144</f>
        <v>2022 / 9</v>
      </c>
      <c r="B139" s="21">
        <f>[1]Historique_BE21750659390503_010!B144</f>
        <v>44715</v>
      </c>
      <c r="C139" s="36"/>
      <c r="D139" s="35">
        <f>[1]Historique_BE21750659390503_010!C144</f>
        <v>-39.200000000000003</v>
      </c>
      <c r="F139" s="6" t="str">
        <f>[1]Historique_BE21750659390503_010!F144</f>
        <v>Achat - Maestro</v>
      </c>
      <c r="G139"/>
      <c r="H139" s="6" t="str">
        <f>[1]Historique_BE21750659390503_010!I144</f>
        <v>MRS 178310 3278</v>
      </c>
      <c r="I139" s="6" t="str">
        <f>[1]Historique_BE21750659390503_010!J144</f>
        <v>WALCOURT</v>
      </c>
    </row>
    <row r="140" spans="1:9" x14ac:dyDescent="0.25">
      <c r="A140" s="6" t="str">
        <f>[1]Historique_BE21750659390503_010!A145</f>
        <v>2022 / 10</v>
      </c>
      <c r="B140" s="21">
        <f>[1]Historique_BE21750659390503_010!B145</f>
        <v>44719</v>
      </c>
      <c r="C140" s="36">
        <v>-29.62</v>
      </c>
      <c r="F140" s="6" t="str">
        <f>[1]Historique_BE21750659390503_010!F145</f>
        <v>Achat - Bancontact</v>
      </c>
      <c r="G140"/>
      <c r="H140" s="6" t="str">
        <f>[1]Historique_BE21750659390503_010!I145</f>
        <v>7148 COLRUYT WALCOURT</v>
      </c>
      <c r="I140" s="6" t="str">
        <f>[1]Historique_BE21750659390503_010!J145</f>
        <v>CHASTRES</v>
      </c>
    </row>
    <row r="141" spans="1:9" x14ac:dyDescent="0.25">
      <c r="A141" s="6" t="str">
        <f>[1]Historique_BE21750659390503_010!A146</f>
        <v>2022 / 10</v>
      </c>
      <c r="B141" s="21">
        <f>[1]Historique_BE21750659390503_010!B146</f>
        <v>44719</v>
      </c>
      <c r="C141" s="36">
        <v>-46.33</v>
      </c>
      <c r="F141" s="6" t="str">
        <f>[1]Historique_BE21750659390503_010!F146</f>
        <v>Achat - Bancontact</v>
      </c>
      <c r="G141"/>
      <c r="H141" s="6" t="str">
        <f>[1]Historique_BE21750659390503_010!I146</f>
        <v>HUBO PHILIPPEVILLE</v>
      </c>
      <c r="I141" s="6" t="str">
        <f>[1]Historique_BE21750659390503_010!J146</f>
        <v>PHILIPPEVILLE</v>
      </c>
    </row>
    <row r="142" spans="1:9" x14ac:dyDescent="0.25">
      <c r="A142" s="6" t="str">
        <f>[1]Historique_BE21750659390503_010!A147</f>
        <v>2022 / 10</v>
      </c>
      <c r="B142" s="21">
        <f>[1]Historique_BE21750659390503_010!B147</f>
        <v>44720</v>
      </c>
      <c r="C142" s="36">
        <v>-5.8</v>
      </c>
      <c r="F142" s="6" t="str">
        <f>[1]Historique_BE21750659390503_010!F147</f>
        <v>Achat - Bancontact</v>
      </c>
      <c r="G142"/>
      <c r="H142" s="6" t="str">
        <f>[1]Historique_BE21750659390503_010!I147</f>
        <v>O.Q.G.</v>
      </c>
      <c r="I142" s="6" t="str">
        <f>[1]Historique_BE21750659390503_010!J147</f>
        <v>FOSSES LA VIL</v>
      </c>
    </row>
    <row r="143" spans="1:9" x14ac:dyDescent="0.25">
      <c r="A143" s="6" t="str">
        <f>[1]Historique_BE21750659390503_010!A148</f>
        <v>2022 / 10</v>
      </c>
      <c r="B143" s="21">
        <f>[1]Historique_BE21750659390503_010!B148</f>
        <v>44720</v>
      </c>
      <c r="C143" s="36">
        <v>-120</v>
      </c>
      <c r="F143" s="6" t="str">
        <f>[1]Historique_BE21750659390503_010!F148</f>
        <v>Retrait d'espèces - BC</v>
      </c>
      <c r="G143"/>
      <c r="H143" s="6" t="str">
        <f>[1]Historique_BE21750659390503_010!I148</f>
        <v>NAMUR</v>
      </c>
      <c r="I143" s="6" t="str">
        <f>[1]Historique_BE21750659390503_010!J148</f>
        <v>NAMUR</v>
      </c>
    </row>
    <row r="144" spans="1:9" x14ac:dyDescent="0.25">
      <c r="A144" s="6" t="str">
        <f>[1]Historique_BE21750659390503_010!A149</f>
        <v>2022 / 10</v>
      </c>
      <c r="B144" s="21">
        <f>[1]Historique_BE21750659390503_010!B149</f>
        <v>44720</v>
      </c>
      <c r="C144" s="36">
        <v>-0.5</v>
      </c>
      <c r="F144" s="6" t="str">
        <f>[1]Historique_BE21750659390503_010!F149</f>
        <v>Tarification: ATM</v>
      </c>
      <c r="G144"/>
      <c r="H144" s="6">
        <f>[1]Historique_BE21750659390503_010!I149</f>
        <v>0</v>
      </c>
      <c r="I144" s="6">
        <f>[1]Historique_BE21750659390503_010!J149</f>
        <v>0</v>
      </c>
    </row>
    <row r="145" spans="1:9" x14ac:dyDescent="0.25">
      <c r="A145" s="6" t="str">
        <f>[1]Historique_BE21750659390503_010!A150</f>
        <v>2022 / 10</v>
      </c>
      <c r="B145" s="21">
        <f>[1]Historique_BE21750659390503_010!B150</f>
        <v>44720</v>
      </c>
      <c r="C145" s="36">
        <v>-2.4</v>
      </c>
      <c r="F145" s="6" t="str">
        <f>[1]Historique_BE21750659390503_010!F150</f>
        <v>Achat - Bancontact</v>
      </c>
      <c r="G145"/>
      <c r="H145" s="6" t="str">
        <f>[1]Historique_BE21750659390503_010!I150</f>
        <v>PARKING BEFFROI 1918</v>
      </c>
      <c r="I145" s="6" t="str">
        <f>[1]Historique_BE21750659390503_010!J150</f>
        <v>NAMUR</v>
      </c>
    </row>
    <row r="146" spans="1:9" x14ac:dyDescent="0.25">
      <c r="A146" s="6" t="str">
        <f>[1]Historique_BE21750659390503_010!A151</f>
        <v>2022 / 10</v>
      </c>
      <c r="B146" s="21">
        <f>[1]Historique_BE21750659390503_010!B151</f>
        <v>44721</v>
      </c>
      <c r="C146" s="36">
        <v>-3.29</v>
      </c>
      <c r="F146" s="6" t="str">
        <f>[1]Historique_BE21750659390503_010!F151</f>
        <v>Achat - Bancontact</v>
      </c>
      <c r="G146"/>
      <c r="H146" s="6" t="str">
        <f>[1]Historique_BE21750659390503_010!I151</f>
        <v>7148 COLRUYT WALCOURT</v>
      </c>
      <c r="I146" s="6" t="str">
        <f>[1]Historique_BE21750659390503_010!J151</f>
        <v>CHASTRES</v>
      </c>
    </row>
    <row r="147" spans="1:9" x14ac:dyDescent="0.25">
      <c r="A147" s="6" t="str">
        <f>[1]Historique_BE21750659390503_010!A152</f>
        <v>2022 / 10</v>
      </c>
      <c r="B147" s="21">
        <f>[1]Historique_BE21750659390503_010!B152</f>
        <v>44722</v>
      </c>
      <c r="C147" s="36">
        <v>-78.05</v>
      </c>
      <c r="F147" s="6" t="str">
        <f>[1]Historique_BE21750659390503_010!F152</f>
        <v>Achat - Bancontact</v>
      </c>
      <c r="G147"/>
      <c r="H147" s="6" t="str">
        <f>[1]Historique_BE21750659390503_010!I152</f>
        <v>7148 COLRUYT WALCOURT</v>
      </c>
      <c r="I147" s="6" t="str">
        <f>[1]Historique_BE21750659390503_010!J152</f>
        <v>CHASTRES</v>
      </c>
    </row>
    <row r="148" spans="1:9" x14ac:dyDescent="0.25">
      <c r="A148" s="6" t="str">
        <f>[1]Historique_BE21750659390503_010!A153</f>
        <v>2022 / 10</v>
      </c>
      <c r="B148" s="21">
        <f>[1]Historique_BE21750659390503_010!B153</f>
        <v>44722</v>
      </c>
      <c r="C148" s="36">
        <v>-4</v>
      </c>
      <c r="F148" s="6" t="str">
        <f>[1]Historique_BE21750659390503_010!F153</f>
        <v>Achat - Bancontact</v>
      </c>
      <c r="G148"/>
      <c r="H148" s="6" t="str">
        <f>[1]Historique_BE21750659390503_010!I153</f>
        <v>MARCEL SCHAMP MARCINEL</v>
      </c>
      <c r="I148" s="6" t="str">
        <f>[1]Historique_BE21750659390503_010!J153</f>
        <v>MARCINELLES</v>
      </c>
    </row>
    <row r="149" spans="1:9" x14ac:dyDescent="0.25">
      <c r="A149" s="6" t="str">
        <f>[1]Historique_BE21750659390503_010!A154</f>
        <v>2022 / 10</v>
      </c>
      <c r="B149" s="21">
        <f>[1]Historique_BE21750659390503_010!B154</f>
        <v>44722</v>
      </c>
      <c r="C149" s="36">
        <v>-5.9</v>
      </c>
      <c r="F149" s="6" t="str">
        <f>[1]Historique_BE21750659390503_010!F154</f>
        <v>Achat - Maestro</v>
      </c>
      <c r="G149"/>
      <c r="H149" s="6" t="str">
        <f>[1]Historique_BE21750659390503_010!I154</f>
        <v>PS CHARLEROI VIL</v>
      </c>
      <c r="I149" s="6" t="str">
        <f>[1]Historique_BE21750659390503_010!J154</f>
        <v>CHARLEROI</v>
      </c>
    </row>
    <row r="150" spans="1:9" x14ac:dyDescent="0.25">
      <c r="A150" s="6" t="str">
        <f>[1]Historique_BE21750659390503_010!A155</f>
        <v>2022 / 10</v>
      </c>
      <c r="B150" s="21">
        <f>[1]Historique_BE21750659390503_010!B155</f>
        <v>44722</v>
      </c>
      <c r="C150" s="36">
        <v>-5.5</v>
      </c>
      <c r="F150" s="6" t="str">
        <f>[1]Historique_BE21750659390503_010!F155</f>
        <v>Achat - Maestro</v>
      </c>
      <c r="G150"/>
      <c r="H150" s="6" t="str">
        <f>[1]Historique_BE21750659390503_010!I155</f>
        <v>SAVEURS ARTISANA</v>
      </c>
      <c r="I150" s="6" t="str">
        <f>[1]Historique_BE21750659390503_010!J155</f>
        <v>CHARLEROI</v>
      </c>
    </row>
    <row r="151" spans="1:9" x14ac:dyDescent="0.25">
      <c r="A151" s="6" t="str">
        <f>[1]Historique_BE21750659390503_010!A156</f>
        <v>2022 / 10</v>
      </c>
      <c r="B151" s="21">
        <f>[1]Historique_BE21750659390503_010!B156</f>
        <v>44725</v>
      </c>
      <c r="C151" s="36">
        <v>128.34</v>
      </c>
      <c r="F151" s="6" t="str">
        <f>[1]Historique_BE21750659390503_010!F156</f>
        <v>Virement en euros au nom de</v>
      </c>
      <c r="G151" t="s">
        <v>2906</v>
      </c>
      <c r="H151" s="6">
        <f>[1]Historique_BE21750659390503_010!I156</f>
        <v>0</v>
      </c>
      <c r="I151" s="6">
        <f>[1]Historique_BE21750659390503_010!J156</f>
        <v>0</v>
      </c>
    </row>
    <row r="152" spans="1:9" x14ac:dyDescent="0.25">
      <c r="A152" s="6" t="str">
        <f>[1]Historique_BE21750659390503_010!A157</f>
        <v>2022 / 10</v>
      </c>
      <c r="B152" s="21">
        <f>[1]Historique_BE21750659390503_010!B157</f>
        <v>44725</v>
      </c>
      <c r="C152" s="36">
        <v>-9.8000000000000007</v>
      </c>
      <c r="F152" s="6" t="str">
        <f>[1]Historique_BE21750659390503_010!F157</f>
        <v>Achat - Bancontact</v>
      </c>
      <c r="G152"/>
      <c r="H152" s="6" t="str">
        <f>[1]Historique_BE21750659390503_010!I157</f>
        <v>SALON DE DEGUSTATION V</v>
      </c>
      <c r="I152" s="6" t="str">
        <f>[1]Historique_BE21750659390503_010!J157</f>
        <v>DINANT</v>
      </c>
    </row>
    <row r="153" spans="1:9" x14ac:dyDescent="0.25">
      <c r="A153" s="6" t="str">
        <f>[1]Historique_BE21750659390503_010!A158</f>
        <v>2022 / 10</v>
      </c>
      <c r="B153" s="21">
        <f>[1]Historique_BE21750659390503_010!B158</f>
        <v>44726</v>
      </c>
      <c r="C153" s="36">
        <v>-27.9</v>
      </c>
      <c r="F153" s="6" t="str">
        <f>[1]Historique_BE21750659390503_010!F158</f>
        <v>Achat - Bancontact</v>
      </c>
      <c r="G153"/>
      <c r="H153" s="6" t="str">
        <f>[1]Historique_BE21750659390503_010!I158</f>
        <v>MAKRO LODELINSART WINK</v>
      </c>
      <c r="I153" s="6" t="str">
        <f>[1]Historique_BE21750659390503_010!J158</f>
        <v>LODELINSART</v>
      </c>
    </row>
    <row r="154" spans="1:9" x14ac:dyDescent="0.25">
      <c r="A154" s="6" t="str">
        <f>[1]Historique_BE21750659390503_010!A159</f>
        <v>2022 / 10</v>
      </c>
      <c r="B154" s="21">
        <f>[1]Historique_BE21750659390503_010!B159</f>
        <v>44728</v>
      </c>
      <c r="C154" s="36">
        <v>-188.71</v>
      </c>
      <c r="F154" s="6" t="str">
        <f>[1]Historique_BE21750659390503_010!F159</f>
        <v>Domiciliation européenne</v>
      </c>
      <c r="G154" t="s">
        <v>1141</v>
      </c>
      <c r="H154" s="6">
        <f>[1]Historique_BE21750659390503_010!I159</f>
        <v>0</v>
      </c>
      <c r="I154" s="6">
        <f>[1]Historique_BE21750659390503_010!J159</f>
        <v>0</v>
      </c>
    </row>
    <row r="155" spans="1:9" x14ac:dyDescent="0.25">
      <c r="A155" s="6" t="str">
        <f>[1]Historique_BE21750659390503_010!A160</f>
        <v>2022 / 10</v>
      </c>
      <c r="B155" s="21">
        <f>[1]Historique_BE21750659390503_010!B160</f>
        <v>44728</v>
      </c>
      <c r="C155" s="36">
        <v>-65.06</v>
      </c>
      <c r="F155" s="6" t="str">
        <f>[1]Historique_BE21750659390503_010!F160</f>
        <v>Achat - Bancontact</v>
      </c>
      <c r="G155"/>
      <c r="H155" s="6" t="str">
        <f>[1]Historique_BE21750659390503_010!I160</f>
        <v>7148 COLRUYT WALCOURT</v>
      </c>
      <c r="I155" s="6" t="str">
        <f>[1]Historique_BE21750659390503_010!J160</f>
        <v>CHASTRES</v>
      </c>
    </row>
    <row r="156" spans="1:9" x14ac:dyDescent="0.25">
      <c r="A156" s="6" t="str">
        <f>[1]Historique_BE21750659390503_010!A161</f>
        <v>2022 / 10</v>
      </c>
      <c r="B156" s="21">
        <f>[1]Historique_BE21750659390503_010!B161</f>
        <v>44728</v>
      </c>
      <c r="C156" s="36">
        <v>-2.6</v>
      </c>
      <c r="F156" s="6" t="str">
        <f>[1]Historique_BE21750659390503_010!F161</f>
        <v>Achat - Bancontact</v>
      </c>
      <c r="G156"/>
      <c r="H156" s="6" t="str">
        <f>[1]Historique_BE21750659390503_010!I161</f>
        <v>HUYLENBROECK SERGE M.</v>
      </c>
      <c r="I156" s="6" t="str">
        <f>[1]Historique_BE21750659390503_010!J161</f>
        <v>WALCOURT</v>
      </c>
    </row>
    <row r="157" spans="1:9" x14ac:dyDescent="0.25">
      <c r="A157" s="6" t="str">
        <f>[1]Historique_BE21750659390503_010!A162</f>
        <v>2022 / 10</v>
      </c>
      <c r="B157" s="21">
        <f>[1]Historique_BE21750659390503_010!B162</f>
        <v>44728</v>
      </c>
      <c r="C157" s="36">
        <v>-130.69999999999999</v>
      </c>
      <c r="F157" s="6" t="str">
        <f>[1]Historique_BE21750659390503_010!F162</f>
        <v>Achat - Bancontact</v>
      </c>
      <c r="G157"/>
      <c r="H157" s="6" t="str">
        <f>[1]Historique_BE21750659390503_010!I162</f>
        <v>Q8 106243 WALCOURT</v>
      </c>
      <c r="I157" s="6" t="str">
        <f>[1]Historique_BE21750659390503_010!J162</f>
        <v>WALCOURT</v>
      </c>
    </row>
    <row r="158" spans="1:9" x14ac:dyDescent="0.25">
      <c r="A158" s="6" t="str">
        <f>[1]Historique_BE21750659390503_010!A163</f>
        <v>2022 / 10</v>
      </c>
      <c r="B158" s="21">
        <f>[1]Historique_BE21750659390503_010!B163</f>
        <v>44728</v>
      </c>
      <c r="C158" s="53" t="s">
        <v>3992</v>
      </c>
      <c r="D158" s="36">
        <v>-113.4</v>
      </c>
      <c r="F158" s="6" t="str">
        <f>[1]Historique_BE21750659390503_010!F163</f>
        <v>Virement en euros via Homeb.</v>
      </c>
      <c r="G158" t="s">
        <v>868</v>
      </c>
      <c r="H158" s="6">
        <f>[1]Historique_BE21750659390503_010!I163</f>
        <v>0</v>
      </c>
      <c r="I158" s="6">
        <f>[1]Historique_BE21750659390503_010!J163</f>
        <v>0</v>
      </c>
    </row>
    <row r="159" spans="1:9" x14ac:dyDescent="0.25">
      <c r="A159" s="6" t="str">
        <f>[1]Historique_BE21750659390503_010!A164</f>
        <v>2022 / 10</v>
      </c>
      <c r="B159" s="21">
        <f>[1]Historique_BE21750659390503_010!B164</f>
        <v>44728</v>
      </c>
      <c r="C159" s="53" t="s">
        <v>3992</v>
      </c>
      <c r="D159" s="36">
        <v>-113.4</v>
      </c>
      <c r="F159" s="6" t="str">
        <f>[1]Historique_BE21750659390503_010!F164</f>
        <v>Virement en euros via Homeb.</v>
      </c>
      <c r="G159" t="s">
        <v>868</v>
      </c>
      <c r="H159" s="6">
        <f>[1]Historique_BE21750659390503_010!I164</f>
        <v>0</v>
      </c>
      <c r="I159" s="6">
        <f>[1]Historique_BE21750659390503_010!J164</f>
        <v>0</v>
      </c>
    </row>
    <row r="160" spans="1:9" x14ac:dyDescent="0.25">
      <c r="A160" s="6" t="str">
        <f>[1]Historique_BE21750659390503_010!A165</f>
        <v>2022 / 10</v>
      </c>
      <c r="B160" s="21">
        <f>[1]Historique_BE21750659390503_010!B165</f>
        <v>44730</v>
      </c>
      <c r="C160" s="36">
        <v>-12.95</v>
      </c>
      <c r="F160" s="6" t="str">
        <f>[1]Historique_BE21750659390503_010!F165</f>
        <v>Achat - Bancontact</v>
      </c>
      <c r="G160"/>
      <c r="H160" s="6" t="str">
        <f>[1]Historique_BE21750659390503_010!I165</f>
        <v>KREFEL 012 PHILIPPEVIL</v>
      </c>
      <c r="I160" s="6" t="str">
        <f>[1]Historique_BE21750659390503_010!J165</f>
        <v>PHILIPPEVILLE</v>
      </c>
    </row>
    <row r="161" spans="1:9" x14ac:dyDescent="0.25">
      <c r="A161" s="6" t="str">
        <f>[1]Historique_BE21750659390503_010!A166</f>
        <v>2022 / 10</v>
      </c>
      <c r="B161" s="21">
        <f>[1]Historique_BE21750659390503_010!B166</f>
        <v>44729</v>
      </c>
      <c r="C161" s="36">
        <v>-4.7</v>
      </c>
      <c r="F161" s="6" t="str">
        <f>[1]Historique_BE21750659390503_010!F166</f>
        <v>Achat - Maestro</v>
      </c>
      <c r="G161"/>
      <c r="H161" s="6" t="str">
        <f>[1]Historique_BE21750659390503_010!I166</f>
        <v>BLACKCOFFEE VILL</v>
      </c>
      <c r="I161" s="6" t="str">
        <f>[1]Historique_BE21750659390503_010!J166</f>
        <v>CHARLEROI</v>
      </c>
    </row>
    <row r="162" spans="1:9" x14ac:dyDescent="0.25">
      <c r="A162" s="6" t="str">
        <f>[1]Historique_BE21750659390503_010!A167</f>
        <v>2022 / 10</v>
      </c>
      <c r="B162" s="21">
        <f>[1]Historique_BE21750659390503_010!B167</f>
        <v>44732</v>
      </c>
      <c r="C162" s="36">
        <v>-69.95</v>
      </c>
      <c r="F162" s="6" t="str">
        <f>[1]Historique_BE21750659390503_010!F167</f>
        <v>Achat - Bancontact</v>
      </c>
      <c r="G162"/>
      <c r="H162" s="6" t="str">
        <f>[1]Historique_BE21750659390503_010!I167</f>
        <v>MR. BRICOLAGE WALCOURT</v>
      </c>
      <c r="I162" s="6" t="str">
        <f>[1]Historique_BE21750659390503_010!J167</f>
        <v>WALCOURT</v>
      </c>
    </row>
    <row r="163" spans="1:9" x14ac:dyDescent="0.25">
      <c r="A163" s="6" t="str">
        <f>[1]Historique_BE21750659390503_010!A168</f>
        <v>2022 / 10</v>
      </c>
      <c r="B163" s="21">
        <f>[1]Historique_BE21750659390503_010!B168</f>
        <v>44732</v>
      </c>
      <c r="C163" s="36">
        <v>-12.1</v>
      </c>
      <c r="F163" s="6" t="str">
        <f>[1]Historique_BE21750659390503_010!F168</f>
        <v>Achat - Bancontact</v>
      </c>
      <c r="G163"/>
      <c r="H163" s="6" t="str">
        <f>[1]Historique_BE21750659390503_010!I168</f>
        <v>Brasse Temps Charleroi</v>
      </c>
      <c r="I163" s="6" t="str">
        <f>[1]Historique_BE21750659390503_010!J168</f>
        <v>Charleroi</v>
      </c>
    </row>
    <row r="164" spans="1:9" x14ac:dyDescent="0.25">
      <c r="A164" s="6" t="str">
        <f>[1]Historique_BE21750659390503_010!A169</f>
        <v>2022 / 10</v>
      </c>
      <c r="B164" s="21">
        <f>[1]Historique_BE21750659390503_010!B169</f>
        <v>44733</v>
      </c>
      <c r="C164" s="36">
        <v>-38.99</v>
      </c>
      <c r="F164" s="6" t="str">
        <f>[1]Historique_BE21750659390503_010!F169</f>
        <v>Achat - Bancontact</v>
      </c>
      <c r="G164"/>
      <c r="H164" s="6" t="str">
        <f>[1]Historique_BE21750659390503_010!I169</f>
        <v>MR. BRICOLAGE WALCOURT</v>
      </c>
      <c r="I164" s="6" t="str">
        <f>[1]Historique_BE21750659390503_010!J169</f>
        <v>WALCOURT</v>
      </c>
    </row>
    <row r="165" spans="1:9" x14ac:dyDescent="0.25">
      <c r="A165" s="6" t="str">
        <f>[1]Historique_BE21750659390503_010!A170</f>
        <v>2022 / 10</v>
      </c>
      <c r="B165" s="21">
        <f>[1]Historique_BE21750659390503_010!B170</f>
        <v>44734</v>
      </c>
      <c r="C165" s="36">
        <v>-5.8</v>
      </c>
      <c r="F165" s="6" t="str">
        <f>[1]Historique_BE21750659390503_010!F170</f>
        <v>Achat - Bancontact</v>
      </c>
      <c r="G165"/>
      <c r="H165" s="6" t="str">
        <f>[1]Historique_BE21750659390503_010!I170</f>
        <v>La Caleche</v>
      </c>
      <c r="I165" s="6" t="str">
        <f>[1]Historique_BE21750659390503_010!J170</f>
        <v>Durbuy</v>
      </c>
    </row>
    <row r="166" spans="1:9" x14ac:dyDescent="0.25">
      <c r="A166" s="6" t="str">
        <f>[1]Historique_BE21750659390503_010!A171</f>
        <v>2022 / 10</v>
      </c>
      <c r="B166" s="21">
        <f>[1]Historique_BE21750659390503_010!B171</f>
        <v>44734</v>
      </c>
      <c r="C166" s="36">
        <v>-69.599999999999994</v>
      </c>
      <c r="F166" s="6" t="str">
        <f>[1]Historique_BE21750659390503_010!F171</f>
        <v>Achat - Maestro</v>
      </c>
      <c r="G166"/>
      <c r="H166" s="6" t="str">
        <f>[1]Historique_BE21750659390503_010!I171</f>
        <v>LE GRAND CAFE</v>
      </c>
      <c r="I166" s="6" t="str">
        <f>[1]Historique_BE21750659390503_010!J171</f>
        <v>Durbuy</v>
      </c>
    </row>
    <row r="167" spans="1:9" x14ac:dyDescent="0.25">
      <c r="A167" s="6" t="str">
        <f>[1]Historique_BE21750659390503_010!A172</f>
        <v>2022 / 10</v>
      </c>
      <c r="B167" s="21">
        <f>[1]Historique_BE21750659390503_010!B172</f>
        <v>44735</v>
      </c>
      <c r="C167" s="36">
        <v>1526.09</v>
      </c>
      <c r="F167" s="6" t="str">
        <f>[1]Historique_BE21750659390503_010!F172</f>
        <v>Virement en euros au nom de</v>
      </c>
      <c r="G167" t="s">
        <v>128</v>
      </c>
      <c r="H167" s="6">
        <f>[1]Historique_BE21750659390503_010!I172</f>
        <v>0</v>
      </c>
      <c r="I167" s="6">
        <f>[1]Historique_BE21750659390503_010!J172</f>
        <v>0</v>
      </c>
    </row>
    <row r="168" spans="1:9" x14ac:dyDescent="0.25">
      <c r="A168" s="6" t="str">
        <f>[1]Historique_BE21750659390503_010!A173</f>
        <v>2022 / 10</v>
      </c>
      <c r="B168" s="21">
        <f>[1]Historique_BE21750659390503_010!B173</f>
        <v>44737</v>
      </c>
      <c r="C168" s="36">
        <v>-3.9</v>
      </c>
      <c r="F168" s="6" t="str">
        <f>[1]Historique_BE21750659390503_010!F173</f>
        <v>Achat - Bancontact</v>
      </c>
      <c r="G168"/>
      <c r="H168" s="6" t="str">
        <f>[1]Historique_BE21750659390503_010!I173</f>
        <v>TEA ROOM DU PERRON</v>
      </c>
      <c r="I168" s="6" t="str">
        <f>[1]Historique_BE21750659390503_010!J173</f>
        <v>CHATELET</v>
      </c>
    </row>
    <row r="169" spans="1:9" x14ac:dyDescent="0.25">
      <c r="A169" s="6" t="str">
        <f>[1]Historique_BE21750659390503_010!A174</f>
        <v>2022 / 10</v>
      </c>
      <c r="B169" s="21">
        <f>[1]Historique_BE21750659390503_010!B174</f>
        <v>44738</v>
      </c>
      <c r="C169" s="36">
        <v>-3.2</v>
      </c>
      <c r="F169" s="6" t="str">
        <f>[1]Historique_BE21750659390503_010!F174</f>
        <v>Achat - Bancontact</v>
      </c>
      <c r="G169"/>
      <c r="H169" s="6" t="str">
        <f>[1]Historique_BE21750659390503_010!I174</f>
        <v>HUYLENBROECK SERGE M.</v>
      </c>
      <c r="I169" s="6" t="str">
        <f>[1]Historique_BE21750659390503_010!J174</f>
        <v>WALCOURT</v>
      </c>
    </row>
    <row r="170" spans="1:9" x14ac:dyDescent="0.25">
      <c r="A170" s="6" t="str">
        <f>[1]Historique_BE21750659390503_010!A175</f>
        <v>2022 / 10</v>
      </c>
      <c r="B170" s="21">
        <f>[1]Historique_BE21750659390503_010!B175</f>
        <v>44739</v>
      </c>
      <c r="C170" s="36">
        <v>-113.38</v>
      </c>
      <c r="F170" s="6" t="str">
        <f>[1]Historique_BE21750659390503_010!F175</f>
        <v>Domiciliation européenne</v>
      </c>
      <c r="G170" t="s">
        <v>54</v>
      </c>
      <c r="H170" s="6">
        <f>[1]Historique_BE21750659390503_010!I175</f>
        <v>0</v>
      </c>
      <c r="I170" s="6">
        <f>[1]Historique_BE21750659390503_010!J175</f>
        <v>0</v>
      </c>
    </row>
    <row r="171" spans="1:9" x14ac:dyDescent="0.25">
      <c r="A171" s="6" t="str">
        <f>[1]Historique_BE21750659390503_010!A176</f>
        <v>2022 / 10</v>
      </c>
      <c r="B171" s="21">
        <f>[1]Historique_BE21750659390503_010!B176</f>
        <v>44736</v>
      </c>
      <c r="C171" s="36">
        <v>-3.2</v>
      </c>
      <c r="F171" s="6" t="str">
        <f>[1]Historique_BE21750659390503_010!F176</f>
        <v>Achat - Maestro</v>
      </c>
      <c r="G171"/>
      <c r="H171" s="6" t="str">
        <f>[1]Historique_BE21750659390503_010!I176</f>
        <v>Librairie DES Ha</v>
      </c>
      <c r="I171" s="6" t="str">
        <f>[1]Historique_BE21750659390503_010!J176</f>
        <v>Philippevi</v>
      </c>
    </row>
    <row r="172" spans="1:9" x14ac:dyDescent="0.25">
      <c r="A172" s="6" t="str">
        <f>[1]Historique_BE21750659390503_010!A177</f>
        <v>2022 / 11</v>
      </c>
      <c r="B172" s="21">
        <f>[1]Historique_BE21750659390503_010!B177</f>
        <v>44739</v>
      </c>
      <c r="C172" s="36">
        <v>-12.94</v>
      </c>
      <c r="F172" s="6" t="str">
        <f>[1]Historique_BE21750659390503_010!F177</f>
        <v>Achat - Bancontact</v>
      </c>
      <c r="G172"/>
      <c r="H172" s="6" t="str">
        <f>[1]Historique_BE21750659390503_010!I177</f>
        <v>Q8 EASY 109809 CHATELE</v>
      </c>
      <c r="I172" s="6" t="str">
        <f>[1]Historique_BE21750659390503_010!J177</f>
        <v>CHATELET-BOUF</v>
      </c>
    </row>
    <row r="173" spans="1:9" x14ac:dyDescent="0.25">
      <c r="A173" s="6" t="str">
        <f>[1]Historique_BE21750659390503_010!A178</f>
        <v>2022 / 11</v>
      </c>
      <c r="B173" s="21">
        <f>[1]Historique_BE21750659390503_010!B178</f>
        <v>44739</v>
      </c>
      <c r="C173" s="69" t="s">
        <v>3796</v>
      </c>
      <c r="D173" s="35">
        <f>[1]Historique_BE21750659390503_010!C178</f>
        <v>-1067.4100000000001</v>
      </c>
      <c r="F173" s="6" t="str">
        <f>[1]Historique_BE21750659390503_010!F178</f>
        <v>Achat - Bancontact</v>
      </c>
      <c r="G173"/>
      <c r="H173" s="6" t="str">
        <f>[1]Historique_BE21750659390503_010!I178</f>
        <v>ETABLISSEMENTS SAVARIN</v>
      </c>
      <c r="I173" s="6" t="str">
        <f>[1]Historique_BE21750659390503_010!J178</f>
        <v>CHATELET</v>
      </c>
    </row>
    <row r="174" spans="1:9" x14ac:dyDescent="0.25">
      <c r="A174" s="6" t="str">
        <f>[1]Historique_BE21750659390503_010!A179</f>
        <v>2022 / 11</v>
      </c>
      <c r="B174" s="21">
        <f>[1]Historique_BE21750659390503_010!B179</f>
        <v>44739</v>
      </c>
      <c r="C174" s="36">
        <v>-116</v>
      </c>
      <c r="F174" s="6" t="str">
        <f>[1]Historique_BE21750659390503_010!F179</f>
        <v>Achat - Maestro</v>
      </c>
      <c r="G174"/>
      <c r="H174" s="6" t="str">
        <f>[1]Historique_BE21750659390503_010!I179</f>
        <v>Fagnes Pellets</v>
      </c>
      <c r="I174" s="6" t="str">
        <f>[1]Historique_BE21750659390503_010!J179</f>
        <v>Mariembour</v>
      </c>
    </row>
    <row r="175" spans="1:9" x14ac:dyDescent="0.25">
      <c r="A175" s="6" t="str">
        <f>[1]Historique_BE21750659390503_010!A180</f>
        <v>2022 / 11</v>
      </c>
      <c r="B175" s="21">
        <f>[1]Historique_BE21750659390503_010!B180</f>
        <v>44740</v>
      </c>
      <c r="C175" s="36">
        <v>-16.5</v>
      </c>
      <c r="F175" s="6" t="str">
        <f>[1]Historique_BE21750659390503_010!F180</f>
        <v>Achat - Bancontact</v>
      </c>
      <c r="G175"/>
      <c r="H175" s="6" t="str">
        <f>[1]Historique_BE21750659390503_010!I180</f>
        <v>KEMPINAIRE F.  SPRL</v>
      </c>
      <c r="I175" s="6" t="str">
        <f>[1]Historique_BE21750659390503_010!J180</f>
        <v>HASTIERE-PAR-</v>
      </c>
    </row>
    <row r="176" spans="1:9" x14ac:dyDescent="0.25">
      <c r="A176" s="6" t="str">
        <f>[1]Historique_BE21750659390503_010!A181</f>
        <v>2022 / 11</v>
      </c>
      <c r="B176" s="21">
        <f>[1]Historique_BE21750659390503_010!B181</f>
        <v>44740</v>
      </c>
      <c r="C176" s="36">
        <v>-7.11</v>
      </c>
      <c r="F176" s="6" t="str">
        <f>[1]Historique_BE21750659390503_010!F181</f>
        <v>Achat - Bancontact</v>
      </c>
      <c r="G176"/>
      <c r="H176" s="6" t="str">
        <f>[1]Historique_BE21750659390503_010!I181</f>
        <v>7148 COLRUYT WALCOURT</v>
      </c>
      <c r="I176" s="6" t="str">
        <f>[1]Historique_BE21750659390503_010!J181</f>
        <v>CHASTRES</v>
      </c>
    </row>
    <row r="177" spans="1:9" x14ac:dyDescent="0.25">
      <c r="A177" s="6" t="str">
        <f>[1]Historique_BE21750659390503_010!A182</f>
        <v>2022 / 11</v>
      </c>
      <c r="B177" s="21">
        <f>[1]Historique_BE21750659390503_010!B182</f>
        <v>44740</v>
      </c>
      <c r="C177" s="36">
        <v>-2.6</v>
      </c>
      <c r="F177" s="6" t="str">
        <f>[1]Historique_BE21750659390503_010!F182</f>
        <v>Achat - Maestro</v>
      </c>
      <c r="G177"/>
      <c r="H177" s="6" t="str">
        <f>[1]Historique_BE21750659390503_010!I182</f>
        <v>ABBAYE DE MAREDS</v>
      </c>
      <c r="I177" s="6" t="str">
        <f>[1]Historique_BE21750659390503_010!J182</f>
        <v>DENEE</v>
      </c>
    </row>
    <row r="178" spans="1:9" x14ac:dyDescent="0.25">
      <c r="A178" s="6" t="str">
        <f>[1]Historique_BE21750659390503_010!A183</f>
        <v>2022 / 11</v>
      </c>
      <c r="B178" s="21">
        <f>[1]Historique_BE21750659390503_010!B183</f>
        <v>44740</v>
      </c>
      <c r="C178" s="36">
        <v>-3.4</v>
      </c>
      <c r="F178" s="6" t="str">
        <f>[1]Historique_BE21750659390503_010!F183</f>
        <v>Achat - Maestro</v>
      </c>
      <c r="G178"/>
      <c r="H178" s="6" t="str">
        <f>[1]Historique_BE21750659390503_010!I183</f>
        <v>ABBAYE DE MAREDS</v>
      </c>
      <c r="I178" s="6" t="str">
        <f>[1]Historique_BE21750659390503_010!J183</f>
        <v>DENEE</v>
      </c>
    </row>
    <row r="179" spans="1:9" x14ac:dyDescent="0.25">
      <c r="A179" s="6" t="str">
        <f>[1]Historique_BE21750659390503_010!A184</f>
        <v>2022 / 11</v>
      </c>
      <c r="B179" s="21">
        <f>[1]Historique_BE21750659390503_010!B184</f>
        <v>44742</v>
      </c>
      <c r="C179" s="70" t="s">
        <v>3805</v>
      </c>
      <c r="D179" s="36">
        <v>-1931.36</v>
      </c>
      <c r="F179" s="6" t="str">
        <f>[1]Historique_BE21750659390503_010!F184</f>
        <v>Domiciliation carte crédit</v>
      </c>
      <c r="G179"/>
      <c r="H179" s="6">
        <f>[1]Historique_BE21750659390503_010!I184</f>
        <v>0</v>
      </c>
      <c r="I179" s="6">
        <f>[1]Historique_BE21750659390503_010!J184</f>
        <v>0</v>
      </c>
    </row>
    <row r="180" spans="1:9" x14ac:dyDescent="0.25">
      <c r="A180" s="6" t="str">
        <f>[1]Historique_BE21750659390503_010!A185</f>
        <v>2022 / 11</v>
      </c>
      <c r="B180" s="21">
        <f>[1]Historique_BE21750659390503_010!B185</f>
        <v>44742</v>
      </c>
      <c r="C180" s="36">
        <v>-121.8</v>
      </c>
      <c r="F180" s="6" t="str">
        <f>[1]Historique_BE21750659390503_010!F185</f>
        <v>Achat - Bancontact</v>
      </c>
      <c r="G180"/>
      <c r="H180" s="6" t="str">
        <f>[1]Historique_BE21750659390503_010!I185</f>
        <v>Q8 106243 WALCOURT</v>
      </c>
      <c r="I180" s="6" t="str">
        <f>[1]Historique_BE21750659390503_010!J185</f>
        <v>WALCOURT</v>
      </c>
    </row>
    <row r="181" spans="1:9" x14ac:dyDescent="0.25">
      <c r="A181" s="6" t="str">
        <f>[1]Historique_BE21750659390503_010!A186</f>
        <v>2022 / 11</v>
      </c>
      <c r="B181" s="21">
        <f>[1]Historique_BE21750659390503_010!B186</f>
        <v>44742</v>
      </c>
      <c r="C181" s="36">
        <v>-240</v>
      </c>
      <c r="F181" s="6" t="str">
        <f>[1]Historique_BE21750659390503_010!F186</f>
        <v>Retrait d'espèces - BC</v>
      </c>
      <c r="G181"/>
      <c r="H181" s="6" t="str">
        <f>[1]Historique_BE21750659390503_010!I186</f>
        <v>NALINNES-BULTIA</v>
      </c>
      <c r="I181" s="6" t="str">
        <f>[1]Historique_BE21750659390503_010!J186</f>
        <v>NALINNES</v>
      </c>
    </row>
    <row r="182" spans="1:9" x14ac:dyDescent="0.25">
      <c r="A182" s="6" t="str">
        <f>[1]Historique_BE21750659390503_010!A187</f>
        <v>2022 / 11</v>
      </c>
      <c r="B182" s="21">
        <f>[1]Historique_BE21750659390503_010!B187</f>
        <v>44742</v>
      </c>
      <c r="C182" s="36">
        <v>-0.5</v>
      </c>
      <c r="F182" s="6" t="str">
        <f>[1]Historique_BE21750659390503_010!F187</f>
        <v>Tarification: ATM</v>
      </c>
      <c r="G182"/>
      <c r="H182" s="6">
        <f>[1]Historique_BE21750659390503_010!I187</f>
        <v>0</v>
      </c>
      <c r="I182" s="6">
        <f>[1]Historique_BE21750659390503_010!J187</f>
        <v>0</v>
      </c>
    </row>
    <row r="183" spans="1:9" x14ac:dyDescent="0.25">
      <c r="A183" s="6" t="str">
        <f>[1]Historique_BE21750659390503_010!A188</f>
        <v>2022 / 11</v>
      </c>
      <c r="B183" s="21">
        <f>[1]Historique_BE21750659390503_010!B188</f>
        <v>44742</v>
      </c>
      <c r="C183" s="36">
        <v>-77.56</v>
      </c>
      <c r="F183" s="6" t="str">
        <f>[1]Historique_BE21750659390503_010!F188</f>
        <v>Achat - Bancontact</v>
      </c>
      <c r="G183"/>
      <c r="H183" s="6" t="str">
        <f>[1]Historique_BE21750659390503_010!I188</f>
        <v>MAKRO LODELINSART WINK</v>
      </c>
      <c r="I183" s="6" t="str">
        <f>[1]Historique_BE21750659390503_010!J188</f>
        <v>LODELINSART</v>
      </c>
    </row>
    <row r="184" spans="1:9" x14ac:dyDescent="0.25">
      <c r="A184" s="6" t="str">
        <f>[1]Historique_BE21750659390503_010!A189</f>
        <v>2022 / 11</v>
      </c>
      <c r="B184" s="21">
        <f>[1]Historique_BE21750659390503_010!B189</f>
        <v>44742</v>
      </c>
      <c r="C184" s="36" t="s">
        <v>3802</v>
      </c>
      <c r="D184" s="35" t="s">
        <v>3803</v>
      </c>
      <c r="F184" s="6" t="str">
        <f>[1]Historique_BE21750659390503_010!F189</f>
        <v>Virement en euros au nom de</v>
      </c>
      <c r="G184" t="s">
        <v>324</v>
      </c>
      <c r="H184" s="6">
        <f>[1]Historique_BE21750659390503_010!I189</f>
        <v>0</v>
      </c>
      <c r="I184" s="6">
        <f>[1]Historique_BE21750659390503_010!J189</f>
        <v>0</v>
      </c>
    </row>
    <row r="185" spans="1:9" x14ac:dyDescent="0.25">
      <c r="B185" s="21"/>
    </row>
    <row r="187" spans="1:9" x14ac:dyDescent="0.25">
      <c r="C187" s="34"/>
      <c r="D187" s="34">
        <f>D17</f>
        <v>0</v>
      </c>
      <c r="E187" s="34" t="s">
        <v>158</v>
      </c>
    </row>
    <row r="188" spans="1:9" x14ac:dyDescent="0.25">
      <c r="C188" s="37">
        <f>SUM(C6:C186)</f>
        <v>-2464.2200000000007</v>
      </c>
      <c r="D188" s="37">
        <f t="shared" ref="D188:E188" si="0">SUM(D6:D186)</f>
        <v>-6836.03</v>
      </c>
      <c r="E188" s="37">
        <f t="shared" si="0"/>
        <v>-8294.61</v>
      </c>
    </row>
    <row r="189" spans="1:9" x14ac:dyDescent="0.25">
      <c r="C189" s="76">
        <f>SUM(C188:D188)</f>
        <v>-9300.25</v>
      </c>
      <c r="D189" s="77"/>
      <c r="F189" s="28"/>
      <c r="G189" s="28"/>
    </row>
  </sheetData>
  <mergeCells count="1">
    <mergeCell ref="C189:D189"/>
  </mergeCell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E9787-C705-4579-A81E-C4E36FAC1F12}">
  <dimension ref="A4:N69"/>
  <sheetViews>
    <sheetView topLeftCell="A49" workbookViewId="0">
      <selection activeCell="A66" sqref="A66:XFD69"/>
    </sheetView>
  </sheetViews>
  <sheetFormatPr baseColWidth="10" defaultRowHeight="15" x14ac:dyDescent="0.25"/>
  <cols>
    <col min="3" max="5" width="11.42578125" style="7"/>
    <col min="9" max="9" width="23" customWidth="1"/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159</v>
      </c>
      <c r="B5" s="1">
        <v>43864</v>
      </c>
      <c r="C5" s="7">
        <v>-48.3</v>
      </c>
      <c r="F5" t="s">
        <v>13</v>
      </c>
      <c r="I5" t="s">
        <v>160</v>
      </c>
      <c r="J5" t="s">
        <v>161</v>
      </c>
      <c r="K5" t="str">
        <f>"7506593905030312"</f>
        <v>7506593905030312</v>
      </c>
      <c r="N5" s="6" t="s">
        <v>162</v>
      </c>
    </row>
    <row r="6" spans="1:14" x14ac:dyDescent="0.25">
      <c r="A6" t="s">
        <v>159</v>
      </c>
      <c r="B6" s="1">
        <v>43864</v>
      </c>
      <c r="C6" s="7">
        <v>-2</v>
      </c>
      <c r="F6" t="s">
        <v>63</v>
      </c>
      <c r="N6" s="6" t="s">
        <v>64</v>
      </c>
    </row>
    <row r="7" spans="1:14" x14ac:dyDescent="0.25">
      <c r="A7" t="s">
        <v>159</v>
      </c>
      <c r="B7" s="1">
        <v>43864</v>
      </c>
      <c r="D7" s="7">
        <v>255.33</v>
      </c>
      <c r="F7" t="s">
        <v>17</v>
      </c>
      <c r="G7" t="s">
        <v>18</v>
      </c>
      <c r="H7" t="s">
        <v>19</v>
      </c>
      <c r="L7" t="s">
        <v>20</v>
      </c>
      <c r="N7" s="6" t="s">
        <v>21</v>
      </c>
    </row>
    <row r="8" spans="1:14" x14ac:dyDescent="0.25">
      <c r="A8" t="s">
        <v>159</v>
      </c>
      <c r="B8" s="1">
        <v>43864</v>
      </c>
      <c r="C8" s="7">
        <v>51.18</v>
      </c>
      <c r="F8" t="s">
        <v>17</v>
      </c>
      <c r="G8" t="s">
        <v>163</v>
      </c>
      <c r="H8" t="s">
        <v>164</v>
      </c>
      <c r="L8" t="s">
        <v>165</v>
      </c>
      <c r="M8" t="s">
        <v>166</v>
      </c>
      <c r="N8" s="6" t="s">
        <v>167</v>
      </c>
    </row>
    <row r="9" spans="1:14" x14ac:dyDescent="0.25">
      <c r="A9" t="s">
        <v>159</v>
      </c>
      <c r="B9" s="1">
        <v>43864</v>
      </c>
      <c r="E9" s="7">
        <v>25894.42</v>
      </c>
      <c r="F9" t="s">
        <v>17</v>
      </c>
      <c r="G9" t="s">
        <v>168</v>
      </c>
      <c r="H9" t="s">
        <v>169</v>
      </c>
      <c r="L9" t="s">
        <v>170</v>
      </c>
      <c r="N9" s="6" t="s">
        <v>171</v>
      </c>
    </row>
    <row r="10" spans="1:14" x14ac:dyDescent="0.25">
      <c r="A10" t="s">
        <v>159</v>
      </c>
      <c r="B10" s="1">
        <v>43864</v>
      </c>
      <c r="C10" s="7">
        <v>-78.900000000000006</v>
      </c>
      <c r="F10" t="s">
        <v>13</v>
      </c>
      <c r="I10" t="s">
        <v>89</v>
      </c>
      <c r="J10" t="s">
        <v>90</v>
      </c>
      <c r="K10" t="str">
        <f>"7506593905030312"</f>
        <v>7506593905030312</v>
      </c>
      <c r="N10" s="6" t="s">
        <v>172</v>
      </c>
    </row>
    <row r="11" spans="1:14" x14ac:dyDescent="0.25">
      <c r="A11" t="s">
        <v>159</v>
      </c>
      <c r="B11" s="1">
        <v>43865</v>
      </c>
      <c r="C11" s="7">
        <v>-1</v>
      </c>
      <c r="F11" t="s">
        <v>13</v>
      </c>
      <c r="I11" t="s">
        <v>65</v>
      </c>
      <c r="J11" t="s">
        <v>66</v>
      </c>
      <c r="K11" t="str">
        <f>"7506593905030312"</f>
        <v>7506593905030312</v>
      </c>
      <c r="N11" s="6" t="s">
        <v>173</v>
      </c>
    </row>
    <row r="12" spans="1:14" x14ac:dyDescent="0.25">
      <c r="A12" t="s">
        <v>159</v>
      </c>
      <c r="B12" s="1">
        <v>43865</v>
      </c>
      <c r="C12" s="7">
        <v>22.27</v>
      </c>
      <c r="F12" t="s">
        <v>17</v>
      </c>
      <c r="G12" t="s">
        <v>163</v>
      </c>
      <c r="H12" t="s">
        <v>164</v>
      </c>
      <c r="L12" t="s">
        <v>174</v>
      </c>
      <c r="M12" t="s">
        <v>175</v>
      </c>
      <c r="N12" s="6" t="s">
        <v>176</v>
      </c>
    </row>
    <row r="13" spans="1:14" x14ac:dyDescent="0.25">
      <c r="A13" t="s">
        <v>159</v>
      </c>
      <c r="B13" s="1">
        <v>43865</v>
      </c>
      <c r="C13" s="7">
        <v>44</v>
      </c>
      <c r="F13" t="s">
        <v>17</v>
      </c>
      <c r="G13" t="s">
        <v>163</v>
      </c>
      <c r="H13" t="s">
        <v>164</v>
      </c>
      <c r="L13" t="s">
        <v>177</v>
      </c>
      <c r="M13" t="s">
        <v>175</v>
      </c>
      <c r="N13" s="6" t="s">
        <v>178</v>
      </c>
    </row>
    <row r="14" spans="1:14" x14ac:dyDescent="0.25">
      <c r="A14" t="s">
        <v>159</v>
      </c>
      <c r="B14" s="1">
        <v>43867</v>
      </c>
      <c r="E14" s="7">
        <v>-7381.61</v>
      </c>
      <c r="F14" t="s">
        <v>29</v>
      </c>
      <c r="G14" t="s">
        <v>179</v>
      </c>
      <c r="H14" t="s">
        <v>180</v>
      </c>
      <c r="L14" t="s">
        <v>181</v>
      </c>
      <c r="N14" s="6" t="s">
        <v>182</v>
      </c>
    </row>
    <row r="15" spans="1:14" x14ac:dyDescent="0.25">
      <c r="A15" t="s">
        <v>159</v>
      </c>
      <c r="B15" s="1">
        <v>43867</v>
      </c>
      <c r="C15" s="7">
        <v>-19.989999999999998</v>
      </c>
      <c r="F15" t="s">
        <v>29</v>
      </c>
      <c r="G15" t="s">
        <v>53</v>
      </c>
      <c r="H15" t="s">
        <v>54</v>
      </c>
      <c r="L15">
        <v>700165272886</v>
      </c>
      <c r="N15" s="6" t="s">
        <v>183</v>
      </c>
    </row>
    <row r="16" spans="1:14" x14ac:dyDescent="0.25">
      <c r="A16" t="s">
        <v>159</v>
      </c>
      <c r="B16" s="1">
        <v>43867</v>
      </c>
      <c r="E16" s="7">
        <v>-605</v>
      </c>
      <c r="F16" t="s">
        <v>29</v>
      </c>
      <c r="G16" t="s">
        <v>184</v>
      </c>
      <c r="H16" t="s">
        <v>185</v>
      </c>
      <c r="L16" t="s">
        <v>186</v>
      </c>
      <c r="N16" s="6" t="s">
        <v>187</v>
      </c>
    </row>
    <row r="17" spans="1:14" x14ac:dyDescent="0.25">
      <c r="A17" t="s">
        <v>159</v>
      </c>
      <c r="B17" s="1">
        <v>43867</v>
      </c>
      <c r="D17" s="7">
        <v>-1044.3499999999999</v>
      </c>
      <c r="F17" t="s">
        <v>29</v>
      </c>
      <c r="G17" t="s">
        <v>188</v>
      </c>
      <c r="H17" t="s">
        <v>189</v>
      </c>
      <c r="L17">
        <v>11565310505</v>
      </c>
      <c r="N17" s="6" t="s">
        <v>190</v>
      </c>
    </row>
    <row r="18" spans="1:14" x14ac:dyDescent="0.25">
      <c r="A18" t="s">
        <v>159</v>
      </c>
      <c r="B18" s="1">
        <v>43867</v>
      </c>
      <c r="C18" s="7">
        <v>64.040000000000006</v>
      </c>
      <c r="F18" t="s">
        <v>17</v>
      </c>
      <c r="G18" t="s">
        <v>163</v>
      </c>
      <c r="H18" t="s">
        <v>164</v>
      </c>
      <c r="L18" t="s">
        <v>191</v>
      </c>
      <c r="M18" t="s">
        <v>192</v>
      </c>
      <c r="N18" s="6" t="s">
        <v>193</v>
      </c>
    </row>
    <row r="19" spans="1:14" x14ac:dyDescent="0.25">
      <c r="A19" t="s">
        <v>159</v>
      </c>
      <c r="B19" s="1">
        <v>43868</v>
      </c>
      <c r="C19" s="7">
        <v>-20.5</v>
      </c>
      <c r="F19" t="s">
        <v>13</v>
      </c>
      <c r="I19" t="s">
        <v>76</v>
      </c>
      <c r="J19" t="s">
        <v>77</v>
      </c>
      <c r="K19" t="str">
        <f>"7506593905030312"</f>
        <v>7506593905030312</v>
      </c>
      <c r="N19" s="6" t="s">
        <v>194</v>
      </c>
    </row>
    <row r="20" spans="1:14" x14ac:dyDescent="0.25">
      <c r="A20" t="s">
        <v>159</v>
      </c>
      <c r="B20" s="1">
        <v>43871</v>
      </c>
      <c r="C20" s="7">
        <v>-5.2</v>
      </c>
      <c r="F20" t="s">
        <v>13</v>
      </c>
      <c r="I20" t="s">
        <v>56</v>
      </c>
      <c r="J20" t="s">
        <v>57</v>
      </c>
      <c r="K20" t="str">
        <f>"7506593905030312"</f>
        <v>7506593905030312</v>
      </c>
      <c r="N20" s="6" t="s">
        <v>195</v>
      </c>
    </row>
    <row r="21" spans="1:14" x14ac:dyDescent="0.25">
      <c r="A21" t="s">
        <v>159</v>
      </c>
      <c r="B21" s="1">
        <v>43871</v>
      </c>
      <c r="C21" s="7">
        <v>-4.5999999999999996</v>
      </c>
      <c r="F21" t="s">
        <v>13</v>
      </c>
      <c r="I21" t="s">
        <v>196</v>
      </c>
      <c r="J21" t="s">
        <v>197</v>
      </c>
      <c r="K21" t="str">
        <f>"7506593905030312"</f>
        <v>7506593905030312</v>
      </c>
      <c r="N21" s="6" t="s">
        <v>198</v>
      </c>
    </row>
    <row r="22" spans="1:14" x14ac:dyDescent="0.25">
      <c r="A22" t="s">
        <v>159</v>
      </c>
      <c r="B22" s="1">
        <v>43871</v>
      </c>
      <c r="C22" s="7">
        <v>-7.2</v>
      </c>
      <c r="F22" t="s">
        <v>13</v>
      </c>
      <c r="I22" t="s">
        <v>199</v>
      </c>
      <c r="J22" t="s">
        <v>197</v>
      </c>
      <c r="K22" t="str">
        <f>"7506593905030312"</f>
        <v>7506593905030312</v>
      </c>
      <c r="N22" s="6" t="s">
        <v>200</v>
      </c>
    </row>
    <row r="23" spans="1:14" x14ac:dyDescent="0.25">
      <c r="A23" t="s">
        <v>159</v>
      </c>
      <c r="B23" s="1">
        <v>43871</v>
      </c>
      <c r="E23" s="7">
        <v>3951.48</v>
      </c>
      <c r="F23" t="s">
        <v>17</v>
      </c>
      <c r="G23" t="s">
        <v>201</v>
      </c>
      <c r="H23" t="s">
        <v>202</v>
      </c>
      <c r="L23" t="s">
        <v>203</v>
      </c>
      <c r="N23" s="6" t="s">
        <v>204</v>
      </c>
    </row>
    <row r="24" spans="1:14" x14ac:dyDescent="0.25">
      <c r="A24" t="s">
        <v>159</v>
      </c>
      <c r="B24" s="1">
        <v>43871</v>
      </c>
      <c r="C24" s="7">
        <v>-43.1</v>
      </c>
      <c r="F24" t="s">
        <v>22</v>
      </c>
      <c r="I24" t="s">
        <v>205</v>
      </c>
      <c r="J24" t="s">
        <v>197</v>
      </c>
      <c r="K24" t="str">
        <f t="shared" ref="K24:K30" si="0">"7506593905030312"</f>
        <v>7506593905030312</v>
      </c>
      <c r="N24" s="6" t="s">
        <v>206</v>
      </c>
    </row>
    <row r="25" spans="1:14" x14ac:dyDescent="0.25">
      <c r="A25" t="s">
        <v>159</v>
      </c>
      <c r="B25" s="1">
        <v>43871</v>
      </c>
      <c r="C25" s="7">
        <v>-5.0999999999999996</v>
      </c>
      <c r="F25" t="s">
        <v>13</v>
      </c>
      <c r="I25" t="s">
        <v>207</v>
      </c>
      <c r="J25" t="s">
        <v>93</v>
      </c>
      <c r="K25" t="str">
        <f t="shared" si="0"/>
        <v>7506593905030312</v>
      </c>
      <c r="N25" s="6" t="s">
        <v>208</v>
      </c>
    </row>
    <row r="26" spans="1:14" x14ac:dyDescent="0.25">
      <c r="A26" t="s">
        <v>159</v>
      </c>
      <c r="B26" s="1">
        <v>43871</v>
      </c>
      <c r="C26" s="7">
        <v>-17.8</v>
      </c>
      <c r="F26" t="s">
        <v>13</v>
      </c>
      <c r="I26" t="s">
        <v>143</v>
      </c>
      <c r="J26" t="s">
        <v>144</v>
      </c>
      <c r="K26" t="str">
        <f t="shared" si="0"/>
        <v>7506593905030312</v>
      </c>
      <c r="N26" s="6" t="s">
        <v>209</v>
      </c>
    </row>
    <row r="27" spans="1:14" x14ac:dyDescent="0.25">
      <c r="A27" t="s">
        <v>159</v>
      </c>
      <c r="B27" s="1">
        <v>43872</v>
      </c>
      <c r="C27" s="7">
        <v>-2.25</v>
      </c>
      <c r="F27" t="s">
        <v>13</v>
      </c>
      <c r="I27" t="s">
        <v>65</v>
      </c>
      <c r="J27" t="s">
        <v>66</v>
      </c>
      <c r="K27" t="str">
        <f t="shared" si="0"/>
        <v>7506593905030312</v>
      </c>
      <c r="N27" s="6" t="s">
        <v>210</v>
      </c>
    </row>
    <row r="28" spans="1:14" x14ac:dyDescent="0.25">
      <c r="A28" t="s">
        <v>159</v>
      </c>
      <c r="B28" s="1">
        <v>43872</v>
      </c>
      <c r="C28" s="7">
        <v>-3.5</v>
      </c>
      <c r="F28" t="s">
        <v>13</v>
      </c>
      <c r="I28" t="s">
        <v>207</v>
      </c>
      <c r="J28" t="s">
        <v>93</v>
      </c>
      <c r="K28" t="str">
        <f t="shared" si="0"/>
        <v>7506593905030312</v>
      </c>
      <c r="N28" s="6" t="s">
        <v>211</v>
      </c>
    </row>
    <row r="29" spans="1:14" x14ac:dyDescent="0.25">
      <c r="A29" t="s">
        <v>159</v>
      </c>
      <c r="B29" s="1">
        <v>43873</v>
      </c>
      <c r="C29" s="7">
        <v>-2.5</v>
      </c>
      <c r="F29" t="s">
        <v>22</v>
      </c>
      <c r="I29" t="s">
        <v>83</v>
      </c>
      <c r="J29" t="s">
        <v>84</v>
      </c>
      <c r="K29" t="str">
        <f t="shared" si="0"/>
        <v>7506593905030312</v>
      </c>
      <c r="N29" s="6" t="s">
        <v>212</v>
      </c>
    </row>
    <row r="30" spans="1:14" x14ac:dyDescent="0.25">
      <c r="A30" t="s">
        <v>159</v>
      </c>
      <c r="B30" s="1">
        <v>43873</v>
      </c>
      <c r="C30" s="7">
        <v>-30.5</v>
      </c>
      <c r="F30" t="s">
        <v>13</v>
      </c>
      <c r="I30" t="s">
        <v>213</v>
      </c>
      <c r="J30" t="s">
        <v>214</v>
      </c>
      <c r="K30" t="str">
        <f t="shared" si="0"/>
        <v>7506593905030312</v>
      </c>
      <c r="N30" s="6" t="s">
        <v>215</v>
      </c>
    </row>
    <row r="31" spans="1:14" x14ac:dyDescent="0.25">
      <c r="A31" t="s">
        <v>159</v>
      </c>
      <c r="B31" s="1">
        <v>43874</v>
      </c>
      <c r="C31" s="7">
        <v>1.86</v>
      </c>
      <c r="F31" t="s">
        <v>17</v>
      </c>
      <c r="G31" t="s">
        <v>163</v>
      </c>
      <c r="H31" t="s">
        <v>164</v>
      </c>
      <c r="L31" t="s">
        <v>216</v>
      </c>
      <c r="M31" t="s">
        <v>217</v>
      </c>
      <c r="N31" s="6" t="s">
        <v>218</v>
      </c>
    </row>
    <row r="32" spans="1:14" x14ac:dyDescent="0.25">
      <c r="A32" t="s">
        <v>159</v>
      </c>
      <c r="B32" s="1">
        <v>43874</v>
      </c>
      <c r="C32" s="7">
        <v>-74.97</v>
      </c>
      <c r="F32" t="s">
        <v>13</v>
      </c>
      <c r="I32" t="s">
        <v>89</v>
      </c>
      <c r="J32" t="s">
        <v>90</v>
      </c>
      <c r="K32" t="str">
        <f>"7506593905030312"</f>
        <v>7506593905030312</v>
      </c>
      <c r="N32" s="6" t="s">
        <v>219</v>
      </c>
    </row>
    <row r="33" spans="1:14" x14ac:dyDescent="0.25">
      <c r="A33" t="s">
        <v>159</v>
      </c>
      <c r="B33" s="1">
        <v>43874</v>
      </c>
      <c r="E33" s="7">
        <v>-172.05</v>
      </c>
      <c r="F33" t="s">
        <v>29</v>
      </c>
      <c r="G33" t="s">
        <v>220</v>
      </c>
      <c r="H33" t="s">
        <v>221</v>
      </c>
      <c r="L33">
        <v>540481071105</v>
      </c>
      <c r="N33" s="6" t="s">
        <v>222</v>
      </c>
    </row>
    <row r="34" spans="1:14" x14ac:dyDescent="0.25">
      <c r="A34" t="s">
        <v>159</v>
      </c>
      <c r="B34" s="1">
        <v>43875</v>
      </c>
      <c r="C34" s="7">
        <v>-4.66</v>
      </c>
      <c r="F34" t="s">
        <v>13</v>
      </c>
      <c r="I34" t="s">
        <v>223</v>
      </c>
      <c r="J34" t="s">
        <v>224</v>
      </c>
      <c r="K34" t="str">
        <f>"7506593905030312"</f>
        <v>7506593905030312</v>
      </c>
      <c r="N34" s="6" t="s">
        <v>225</v>
      </c>
    </row>
    <row r="35" spans="1:14" x14ac:dyDescent="0.25">
      <c r="A35" t="s">
        <v>159</v>
      </c>
      <c r="B35" s="1">
        <v>43875</v>
      </c>
      <c r="C35" s="7">
        <v>-5.28</v>
      </c>
      <c r="F35" t="s">
        <v>13</v>
      </c>
      <c r="I35" t="s">
        <v>226</v>
      </c>
      <c r="J35" t="s">
        <v>227</v>
      </c>
      <c r="K35" t="str">
        <f>"7506593905030312"</f>
        <v>7506593905030312</v>
      </c>
      <c r="N35" s="6" t="s">
        <v>228</v>
      </c>
    </row>
    <row r="36" spans="1:14" x14ac:dyDescent="0.25">
      <c r="A36" t="s">
        <v>159</v>
      </c>
      <c r="B36" s="1">
        <v>43875</v>
      </c>
      <c r="C36" s="7">
        <v>-6.6</v>
      </c>
      <c r="F36" t="s">
        <v>13</v>
      </c>
      <c r="I36" t="s">
        <v>229</v>
      </c>
      <c r="J36" t="s">
        <v>87</v>
      </c>
      <c r="K36" t="str">
        <f>"7506593905030312"</f>
        <v>7506593905030312</v>
      </c>
      <c r="N36" s="6" t="s">
        <v>230</v>
      </c>
    </row>
    <row r="37" spans="1:14" x14ac:dyDescent="0.25">
      <c r="A37" t="s">
        <v>159</v>
      </c>
      <c r="B37" s="1">
        <v>43878</v>
      </c>
      <c r="C37" s="7">
        <v>-190</v>
      </c>
      <c r="F37" t="s">
        <v>43</v>
      </c>
      <c r="I37" t="s">
        <v>112</v>
      </c>
      <c r="J37" t="s">
        <v>57</v>
      </c>
      <c r="K37" t="str">
        <f>"7506593905030312"</f>
        <v>7506593905030312</v>
      </c>
      <c r="N37" s="6" t="s">
        <v>231</v>
      </c>
    </row>
    <row r="38" spans="1:14" x14ac:dyDescent="0.25">
      <c r="A38" t="s">
        <v>159</v>
      </c>
      <c r="B38" s="1">
        <v>43878</v>
      </c>
      <c r="C38" s="7">
        <v>-0.5</v>
      </c>
      <c r="F38" t="s">
        <v>47</v>
      </c>
      <c r="N38" s="6" t="s">
        <v>48</v>
      </c>
    </row>
    <row r="39" spans="1:14" x14ac:dyDescent="0.25">
      <c r="A39" t="s">
        <v>159</v>
      </c>
      <c r="B39" s="1">
        <v>43878</v>
      </c>
      <c r="C39" s="7">
        <v>-33.450000000000003</v>
      </c>
      <c r="F39" t="s">
        <v>13</v>
      </c>
      <c r="I39" t="s">
        <v>232</v>
      </c>
      <c r="J39" t="s">
        <v>233</v>
      </c>
      <c r="K39" t="str">
        <f>"7506593905030312"</f>
        <v>7506593905030312</v>
      </c>
      <c r="N39" s="6" t="s">
        <v>234</v>
      </c>
    </row>
    <row r="40" spans="1:14" x14ac:dyDescent="0.25">
      <c r="A40" t="s">
        <v>159</v>
      </c>
      <c r="B40" s="1">
        <v>43878</v>
      </c>
      <c r="E40" s="7">
        <v>-2357.2600000000002</v>
      </c>
      <c r="F40" t="s">
        <v>235</v>
      </c>
      <c r="G40" t="s">
        <v>49</v>
      </c>
      <c r="H40" t="s">
        <v>50</v>
      </c>
      <c r="L40">
        <v>100013815</v>
      </c>
      <c r="N40" s="6" t="s">
        <v>236</v>
      </c>
    </row>
    <row r="41" spans="1:14" x14ac:dyDescent="0.25">
      <c r="A41" t="s">
        <v>159</v>
      </c>
      <c r="B41" s="1">
        <v>43878</v>
      </c>
      <c r="C41" s="7">
        <v>-2.25</v>
      </c>
      <c r="F41" t="s">
        <v>13</v>
      </c>
      <c r="I41" t="s">
        <v>65</v>
      </c>
      <c r="J41" t="s">
        <v>66</v>
      </c>
      <c r="K41" t="str">
        <f>"7506593905030312"</f>
        <v>7506593905030312</v>
      </c>
      <c r="N41" s="6" t="s">
        <v>237</v>
      </c>
    </row>
    <row r="42" spans="1:14" x14ac:dyDescent="0.25">
      <c r="A42" t="s">
        <v>159</v>
      </c>
      <c r="B42" s="1">
        <v>43879</v>
      </c>
      <c r="C42" s="7">
        <v>-16</v>
      </c>
      <c r="F42" t="s">
        <v>22</v>
      </c>
      <c r="I42" t="s">
        <v>83</v>
      </c>
      <c r="J42" t="s">
        <v>84</v>
      </c>
      <c r="K42" t="str">
        <f>"7506593905030312"</f>
        <v>7506593905030312</v>
      </c>
      <c r="N42" s="6" t="s">
        <v>238</v>
      </c>
    </row>
    <row r="43" spans="1:14" x14ac:dyDescent="0.25">
      <c r="A43" t="s">
        <v>159</v>
      </c>
      <c r="B43" s="1">
        <v>43879</v>
      </c>
      <c r="E43" s="7">
        <v>308.35000000000002</v>
      </c>
      <c r="F43" t="s">
        <v>17</v>
      </c>
      <c r="G43" t="s">
        <v>18</v>
      </c>
      <c r="H43" t="s">
        <v>19</v>
      </c>
      <c r="L43" t="s">
        <v>239</v>
      </c>
      <c r="N43" s="6" t="s">
        <v>21</v>
      </c>
    </row>
    <row r="44" spans="1:14" x14ac:dyDescent="0.25">
      <c r="A44" t="s">
        <v>159</v>
      </c>
      <c r="B44" s="1">
        <v>43879</v>
      </c>
      <c r="C44" s="7">
        <v>-80</v>
      </c>
      <c r="F44" t="s">
        <v>29</v>
      </c>
      <c r="G44" t="s">
        <v>240</v>
      </c>
      <c r="H44" t="s">
        <v>241</v>
      </c>
      <c r="L44">
        <v>515739147022</v>
      </c>
      <c r="N44" s="6" t="s">
        <v>242</v>
      </c>
    </row>
    <row r="45" spans="1:14" x14ac:dyDescent="0.25">
      <c r="A45" t="s">
        <v>159</v>
      </c>
      <c r="B45" s="1">
        <v>43880</v>
      </c>
      <c r="C45" s="7">
        <v>-74.5</v>
      </c>
      <c r="F45" t="s">
        <v>98</v>
      </c>
      <c r="G45" t="s">
        <v>243</v>
      </c>
      <c r="H45" t="s">
        <v>244</v>
      </c>
      <c r="L45" t="s">
        <v>245</v>
      </c>
      <c r="N45" s="6" t="s">
        <v>246</v>
      </c>
    </row>
    <row r="46" spans="1:14" x14ac:dyDescent="0.25">
      <c r="A46" t="s">
        <v>159</v>
      </c>
      <c r="B46" s="1">
        <v>43882</v>
      </c>
      <c r="C46" s="11">
        <v>1395.05</v>
      </c>
      <c r="F46" t="s">
        <v>17</v>
      </c>
      <c r="G46" t="s">
        <v>127</v>
      </c>
      <c r="H46" t="s">
        <v>128</v>
      </c>
      <c r="L46" t="s">
        <v>247</v>
      </c>
      <c r="M46" t="s">
        <v>130</v>
      </c>
      <c r="N46" s="6" t="s">
        <v>248</v>
      </c>
    </row>
    <row r="47" spans="1:14" x14ac:dyDescent="0.25">
      <c r="A47" t="s">
        <v>159</v>
      </c>
      <c r="B47" s="1">
        <v>43882</v>
      </c>
      <c r="C47" s="7">
        <v>-15.74</v>
      </c>
      <c r="F47" t="s">
        <v>13</v>
      </c>
      <c r="I47" t="s">
        <v>114</v>
      </c>
      <c r="J47" t="s">
        <v>115</v>
      </c>
      <c r="K47" t="str">
        <f>"7506593905030312"</f>
        <v>7506593905030312</v>
      </c>
      <c r="N47" s="6" t="s">
        <v>249</v>
      </c>
    </row>
    <row r="48" spans="1:14" x14ac:dyDescent="0.25">
      <c r="A48" t="s">
        <v>159</v>
      </c>
      <c r="B48" s="1">
        <v>43882</v>
      </c>
      <c r="C48" s="7">
        <v>-3.2</v>
      </c>
      <c r="F48" t="s">
        <v>22</v>
      </c>
      <c r="I48" t="s">
        <v>250</v>
      </c>
      <c r="J48" t="s">
        <v>251</v>
      </c>
      <c r="K48" t="str">
        <f>"7506593905030312"</f>
        <v>7506593905030312</v>
      </c>
      <c r="N48" s="6" t="s">
        <v>252</v>
      </c>
    </row>
    <row r="49" spans="1:14" x14ac:dyDescent="0.25">
      <c r="A49" t="s">
        <v>159</v>
      </c>
      <c r="B49" s="1">
        <v>43882</v>
      </c>
      <c r="C49" s="7">
        <v>-4</v>
      </c>
      <c r="F49" t="s">
        <v>13</v>
      </c>
      <c r="I49" t="s">
        <v>114</v>
      </c>
      <c r="J49" t="s">
        <v>115</v>
      </c>
      <c r="K49" t="str">
        <f>"7506593905030312"</f>
        <v>7506593905030312</v>
      </c>
      <c r="N49" s="6" t="s">
        <v>253</v>
      </c>
    </row>
    <row r="50" spans="1:14" x14ac:dyDescent="0.25">
      <c r="A50" t="s">
        <v>159</v>
      </c>
      <c r="B50" s="1">
        <v>43885</v>
      </c>
      <c r="C50" s="7">
        <v>-29.45</v>
      </c>
      <c r="F50" t="s">
        <v>29</v>
      </c>
      <c r="G50" t="s">
        <v>104</v>
      </c>
      <c r="H50" t="s">
        <v>105</v>
      </c>
      <c r="L50">
        <v>443761239235</v>
      </c>
      <c r="N50" s="6" t="s">
        <v>254</v>
      </c>
    </row>
    <row r="51" spans="1:14" x14ac:dyDescent="0.25">
      <c r="A51" t="s">
        <v>159</v>
      </c>
      <c r="B51" s="1">
        <v>43885</v>
      </c>
      <c r="C51" s="7">
        <v>-6.4</v>
      </c>
      <c r="F51" t="s">
        <v>13</v>
      </c>
      <c r="I51" t="s">
        <v>255</v>
      </c>
      <c r="J51" t="s">
        <v>256</v>
      </c>
      <c r="K51" t="str">
        <f>"7506593905030312"</f>
        <v>7506593905030312</v>
      </c>
      <c r="N51" s="6" t="s">
        <v>257</v>
      </c>
    </row>
    <row r="52" spans="1:14" x14ac:dyDescent="0.25">
      <c r="A52" t="s">
        <v>159</v>
      </c>
      <c r="B52" s="1">
        <v>43885</v>
      </c>
      <c r="C52" s="7">
        <v>-17.8</v>
      </c>
      <c r="F52" t="s">
        <v>13</v>
      </c>
      <c r="I52" t="s">
        <v>143</v>
      </c>
      <c r="J52" t="s">
        <v>144</v>
      </c>
      <c r="K52" t="str">
        <f>"7506593905030312"</f>
        <v>7506593905030312</v>
      </c>
      <c r="N52" s="6" t="s">
        <v>258</v>
      </c>
    </row>
    <row r="53" spans="1:14" x14ac:dyDescent="0.25">
      <c r="A53" t="s">
        <v>159</v>
      </c>
      <c r="B53" s="1">
        <v>43885</v>
      </c>
      <c r="C53" s="7">
        <v>-73.23</v>
      </c>
      <c r="F53" t="s">
        <v>13</v>
      </c>
      <c r="I53" t="s">
        <v>89</v>
      </c>
      <c r="J53" t="s">
        <v>90</v>
      </c>
      <c r="K53" t="str">
        <f>"7506593905030312"</f>
        <v>7506593905030312</v>
      </c>
      <c r="N53" s="6" t="s">
        <v>259</v>
      </c>
    </row>
    <row r="54" spans="1:14" x14ac:dyDescent="0.25">
      <c r="A54" t="s">
        <v>159</v>
      </c>
      <c r="B54" s="1">
        <v>43885</v>
      </c>
      <c r="C54" s="7">
        <v>-2.2000000000000002</v>
      </c>
      <c r="F54" t="s">
        <v>22</v>
      </c>
      <c r="I54" t="s">
        <v>260</v>
      </c>
      <c r="J54" t="s">
        <v>57</v>
      </c>
      <c r="K54" t="str">
        <f>"7506593905030312"</f>
        <v>7506593905030312</v>
      </c>
      <c r="N54" s="6" t="s">
        <v>261</v>
      </c>
    </row>
    <row r="55" spans="1:14" x14ac:dyDescent="0.25">
      <c r="A55" t="s">
        <v>159</v>
      </c>
      <c r="B55" s="1">
        <v>43885</v>
      </c>
      <c r="C55" s="7">
        <v>-85</v>
      </c>
      <c r="F55" t="s">
        <v>29</v>
      </c>
      <c r="G55" t="s">
        <v>262</v>
      </c>
      <c r="H55" t="s">
        <v>263</v>
      </c>
      <c r="L55" t="s">
        <v>264</v>
      </c>
      <c r="N55" s="6" t="s">
        <v>265</v>
      </c>
    </row>
    <row r="56" spans="1:14" x14ac:dyDescent="0.25">
      <c r="A56" t="s">
        <v>266</v>
      </c>
      <c r="B56" s="1">
        <v>43886</v>
      </c>
      <c r="C56" s="7">
        <v>-190</v>
      </c>
      <c r="F56" t="s">
        <v>98</v>
      </c>
      <c r="G56" t="s">
        <v>99</v>
      </c>
      <c r="H56" t="s">
        <v>100</v>
      </c>
      <c r="L56" t="s">
        <v>267</v>
      </c>
      <c r="N56" s="6" t="s">
        <v>102</v>
      </c>
    </row>
    <row r="57" spans="1:14" x14ac:dyDescent="0.25">
      <c r="A57" t="s">
        <v>266</v>
      </c>
      <c r="B57" s="1">
        <v>43886</v>
      </c>
      <c r="C57" s="7">
        <v>-22.5</v>
      </c>
      <c r="F57" t="s">
        <v>22</v>
      </c>
      <c r="I57" t="s">
        <v>268</v>
      </c>
      <c r="J57" t="s">
        <v>269</v>
      </c>
      <c r="K57" t="str">
        <f>"7506593905030312"</f>
        <v>7506593905030312</v>
      </c>
      <c r="N57" s="6" t="s">
        <v>270</v>
      </c>
    </row>
    <row r="58" spans="1:14" x14ac:dyDescent="0.25">
      <c r="A58" t="s">
        <v>266</v>
      </c>
      <c r="B58" s="1">
        <v>43886</v>
      </c>
      <c r="C58" s="7">
        <v>-14</v>
      </c>
      <c r="F58" t="s">
        <v>22</v>
      </c>
      <c r="I58" t="s">
        <v>268</v>
      </c>
      <c r="J58" t="s">
        <v>269</v>
      </c>
      <c r="K58" t="str">
        <f>"7506593905030312"</f>
        <v>7506593905030312</v>
      </c>
      <c r="N58" s="6" t="s">
        <v>271</v>
      </c>
    </row>
    <row r="59" spans="1:14" x14ac:dyDescent="0.25">
      <c r="A59" t="s">
        <v>266</v>
      </c>
      <c r="B59" s="1">
        <v>43886</v>
      </c>
      <c r="C59" s="7">
        <v>-22.7</v>
      </c>
      <c r="F59" t="s">
        <v>13</v>
      </c>
      <c r="I59" t="s">
        <v>272</v>
      </c>
      <c r="J59" t="s">
        <v>273</v>
      </c>
      <c r="K59" t="str">
        <f>"7506593905030312"</f>
        <v>7506593905030312</v>
      </c>
      <c r="N59" s="6" t="s">
        <v>274</v>
      </c>
    </row>
    <row r="60" spans="1:14" x14ac:dyDescent="0.25">
      <c r="A60" t="s">
        <v>266</v>
      </c>
      <c r="B60" s="1">
        <v>43886</v>
      </c>
      <c r="C60" s="7">
        <v>-19.5</v>
      </c>
      <c r="F60" t="s">
        <v>13</v>
      </c>
      <c r="I60" t="s">
        <v>275</v>
      </c>
      <c r="J60" t="s">
        <v>273</v>
      </c>
      <c r="K60" t="str">
        <f>"7506593905030312"</f>
        <v>7506593905030312</v>
      </c>
      <c r="N60" s="6" t="s">
        <v>276</v>
      </c>
    </row>
    <row r="61" spans="1:14" x14ac:dyDescent="0.25">
      <c r="A61" t="s">
        <v>266</v>
      </c>
      <c r="B61" s="1">
        <v>43886</v>
      </c>
      <c r="C61" s="7">
        <v>-14.3</v>
      </c>
      <c r="F61" t="s">
        <v>13</v>
      </c>
      <c r="I61" t="s">
        <v>277</v>
      </c>
      <c r="J61" t="s">
        <v>273</v>
      </c>
      <c r="K61" t="str">
        <f>"7506593905030312"</f>
        <v>7506593905030312</v>
      </c>
      <c r="N61" s="6" t="s">
        <v>278</v>
      </c>
    </row>
    <row r="62" spans="1:14" x14ac:dyDescent="0.25">
      <c r="A62" t="s">
        <v>266</v>
      </c>
      <c r="B62" s="1">
        <v>43889</v>
      </c>
      <c r="C62" s="7">
        <v>-55.84</v>
      </c>
      <c r="F62" t="s">
        <v>98</v>
      </c>
      <c r="G62" t="s">
        <v>147</v>
      </c>
      <c r="H62" t="s">
        <v>54</v>
      </c>
      <c r="L62">
        <v>7030023548</v>
      </c>
      <c r="N62" s="6" t="s">
        <v>148</v>
      </c>
    </row>
    <row r="63" spans="1:14" x14ac:dyDescent="0.25">
      <c r="A63" t="s">
        <v>266</v>
      </c>
      <c r="B63" s="1">
        <v>43889</v>
      </c>
      <c r="C63" s="7">
        <v>-1.34</v>
      </c>
      <c r="F63" t="s">
        <v>13</v>
      </c>
      <c r="I63" t="s">
        <v>279</v>
      </c>
      <c r="J63" t="s">
        <v>280</v>
      </c>
      <c r="K63" t="str">
        <f>"7506593905030312"</f>
        <v>7506593905030312</v>
      </c>
      <c r="N63" s="6" t="s">
        <v>281</v>
      </c>
    </row>
    <row r="64" spans="1:14" x14ac:dyDescent="0.25">
      <c r="A64" t="s">
        <v>266</v>
      </c>
      <c r="B64" s="1">
        <v>43889</v>
      </c>
      <c r="C64" s="7">
        <v>-3.99</v>
      </c>
      <c r="F64" t="s">
        <v>13</v>
      </c>
      <c r="I64" t="s">
        <v>279</v>
      </c>
      <c r="J64" t="s">
        <v>280</v>
      </c>
      <c r="K64" t="str">
        <f>"7506593905030312"</f>
        <v>7506593905030312</v>
      </c>
      <c r="N64" s="6" t="s">
        <v>282</v>
      </c>
    </row>
    <row r="67" spans="3:14" ht="15.75" customHeight="1" x14ac:dyDescent="0.25">
      <c r="C67" s="8" t="s">
        <v>156</v>
      </c>
      <c r="D67" s="8" t="s">
        <v>157</v>
      </c>
      <c r="E67" s="8" t="s">
        <v>158</v>
      </c>
      <c r="N67"/>
    </row>
    <row r="68" spans="3:14" ht="15.75" customHeight="1" x14ac:dyDescent="0.25">
      <c r="C68" s="10">
        <f>SUM(C5:C67)</f>
        <v>216.55999999999989</v>
      </c>
      <c r="D68" s="7">
        <f>SUM(D6:D67)</f>
        <v>-789.01999999999987</v>
      </c>
      <c r="E68" s="7">
        <f>SUM(E6:E67)</f>
        <v>19638.329999999994</v>
      </c>
      <c r="N68"/>
    </row>
    <row r="69" spans="3:14" ht="15.75" customHeight="1" x14ac:dyDescent="0.25">
      <c r="C69" s="83">
        <f>SUM(C68:D68)</f>
        <v>-572.46</v>
      </c>
      <c r="D69" s="84"/>
      <c r="N69"/>
    </row>
  </sheetData>
  <mergeCells count="1">
    <mergeCell ref="C69:D6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B82B2-F546-47B4-AEEA-95462B344BBF}">
  <dimension ref="A1:N49"/>
  <sheetViews>
    <sheetView topLeftCell="A10" workbookViewId="0">
      <selection activeCell="E52" sqref="E52"/>
    </sheetView>
  </sheetViews>
  <sheetFormatPr baseColWidth="10" defaultRowHeight="15" x14ac:dyDescent="0.25"/>
  <cols>
    <col min="5" max="5" width="11.42578125" style="7"/>
    <col min="6" max="6" width="29.28515625" bestFit="1" customWidth="1"/>
    <col min="9" max="9" width="18.7109375" customWidth="1"/>
    <col min="12" max="12" width="52.85546875" customWidth="1"/>
  </cols>
  <sheetData>
    <row r="1" spans="1:14" x14ac:dyDescent="0.25">
      <c r="C1" s="7"/>
      <c r="D1" s="7"/>
    </row>
    <row r="2" spans="1:14" x14ac:dyDescent="0.25">
      <c r="C2" s="7"/>
      <c r="D2" s="7"/>
    </row>
    <row r="3" spans="1:14" x14ac:dyDescent="0.25">
      <c r="C3" s="7"/>
      <c r="D3" s="7"/>
    </row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</row>
    <row r="5" spans="1:14" x14ac:dyDescent="0.25">
      <c r="A5" t="s">
        <v>513</v>
      </c>
      <c r="B5" s="1">
        <v>43922</v>
      </c>
      <c r="C5" s="7">
        <v>255.33</v>
      </c>
      <c r="F5" t="s">
        <v>17</v>
      </c>
      <c r="G5" t="s">
        <v>18</v>
      </c>
      <c r="H5" t="s">
        <v>19</v>
      </c>
      <c r="L5" t="s">
        <v>20</v>
      </c>
      <c r="N5" t="s">
        <v>21</v>
      </c>
    </row>
    <row r="6" spans="1:14" x14ac:dyDescent="0.25">
      <c r="A6" t="s">
        <v>513</v>
      </c>
      <c r="B6" s="1">
        <v>43922</v>
      </c>
      <c r="C6" s="7">
        <v>-2</v>
      </c>
      <c r="F6" t="s">
        <v>63</v>
      </c>
      <c r="N6" t="s">
        <v>64</v>
      </c>
    </row>
    <row r="7" spans="1:14" x14ac:dyDescent="0.25">
      <c r="A7" t="s">
        <v>513</v>
      </c>
      <c r="B7" s="1">
        <v>43922</v>
      </c>
      <c r="C7" s="7">
        <v>17.8</v>
      </c>
      <c r="F7" t="s">
        <v>17</v>
      </c>
      <c r="G7" t="s">
        <v>18</v>
      </c>
      <c r="H7" t="s">
        <v>19</v>
      </c>
      <c r="L7" t="s">
        <v>514</v>
      </c>
      <c r="N7" t="s">
        <v>21</v>
      </c>
    </row>
    <row r="8" spans="1:14" x14ac:dyDescent="0.25">
      <c r="A8" t="s">
        <v>513</v>
      </c>
      <c r="B8" s="1">
        <v>43923</v>
      </c>
      <c r="C8" s="7"/>
      <c r="E8" s="7">
        <v>15513.95</v>
      </c>
      <c r="F8" t="s">
        <v>17</v>
      </c>
      <c r="G8" t="s">
        <v>168</v>
      </c>
      <c r="H8" t="s">
        <v>169</v>
      </c>
      <c r="L8" t="s">
        <v>515</v>
      </c>
      <c r="N8" t="s">
        <v>516</v>
      </c>
    </row>
    <row r="9" spans="1:14" x14ac:dyDescent="0.25">
      <c r="A9" t="s">
        <v>513</v>
      </c>
      <c r="B9" s="1">
        <v>43923</v>
      </c>
      <c r="C9" s="7"/>
      <c r="E9" s="7">
        <v>-1750</v>
      </c>
      <c r="F9" t="s">
        <v>29</v>
      </c>
      <c r="G9" t="s">
        <v>517</v>
      </c>
      <c r="H9" t="s">
        <v>518</v>
      </c>
      <c r="L9">
        <v>65421224311</v>
      </c>
      <c r="N9" t="s">
        <v>519</v>
      </c>
    </row>
    <row r="10" spans="1:14" x14ac:dyDescent="0.25">
      <c r="A10" t="s">
        <v>520</v>
      </c>
      <c r="B10" s="1">
        <v>43927</v>
      </c>
      <c r="C10" s="7">
        <v>-63.9</v>
      </c>
      <c r="F10" t="s">
        <v>13</v>
      </c>
      <c r="I10" t="s">
        <v>89</v>
      </c>
      <c r="J10" t="s">
        <v>90</v>
      </c>
      <c r="K10" t="str">
        <f>"7506593905030312"</f>
        <v>7506593905030312</v>
      </c>
      <c r="N10" t="s">
        <v>521</v>
      </c>
    </row>
    <row r="11" spans="1:14" x14ac:dyDescent="0.25">
      <c r="A11" t="s">
        <v>520</v>
      </c>
      <c r="B11" s="1">
        <v>43927</v>
      </c>
      <c r="C11" s="7">
        <v>-4.9000000000000004</v>
      </c>
      <c r="F11" t="s">
        <v>13</v>
      </c>
      <c r="I11" t="s">
        <v>56</v>
      </c>
      <c r="J11" t="s">
        <v>57</v>
      </c>
      <c r="K11" t="str">
        <f>"7506593905030312"</f>
        <v>7506593905030312</v>
      </c>
      <c r="N11" t="s">
        <v>522</v>
      </c>
    </row>
    <row r="12" spans="1:14" x14ac:dyDescent="0.25">
      <c r="A12" t="s">
        <v>520</v>
      </c>
      <c r="B12" s="1">
        <v>43927</v>
      </c>
      <c r="C12" s="7"/>
      <c r="E12" s="7">
        <v>-750.09</v>
      </c>
      <c r="F12" t="s">
        <v>235</v>
      </c>
      <c r="G12" t="s">
        <v>220</v>
      </c>
      <c r="H12" t="s">
        <v>221</v>
      </c>
      <c r="L12">
        <v>20748425591</v>
      </c>
      <c r="N12" t="s">
        <v>523</v>
      </c>
    </row>
    <row r="13" spans="1:14" x14ac:dyDescent="0.25">
      <c r="A13" t="s">
        <v>520</v>
      </c>
      <c r="B13" s="1">
        <v>43929</v>
      </c>
      <c r="C13" s="7">
        <v>-35.4</v>
      </c>
      <c r="F13" t="s">
        <v>22</v>
      </c>
      <c r="I13" t="s">
        <v>486</v>
      </c>
      <c r="J13" t="s">
        <v>57</v>
      </c>
      <c r="K13" t="str">
        <f>"7506593905030312"</f>
        <v>7506593905030312</v>
      </c>
      <c r="N13" t="s">
        <v>524</v>
      </c>
    </row>
    <row r="14" spans="1:14" x14ac:dyDescent="0.25">
      <c r="A14" t="s">
        <v>520</v>
      </c>
      <c r="B14" s="1">
        <v>43929</v>
      </c>
      <c r="C14" s="7">
        <v>-19.989999999999998</v>
      </c>
      <c r="F14" t="s">
        <v>29</v>
      </c>
      <c r="G14" t="s">
        <v>53</v>
      </c>
      <c r="H14" t="s">
        <v>54</v>
      </c>
      <c r="L14">
        <v>700291544355</v>
      </c>
      <c r="N14" t="s">
        <v>525</v>
      </c>
    </row>
    <row r="15" spans="1:14" x14ac:dyDescent="0.25">
      <c r="A15" t="s">
        <v>520</v>
      </c>
      <c r="B15" s="1">
        <v>43929</v>
      </c>
      <c r="C15" s="7">
        <v>-35.85</v>
      </c>
      <c r="F15" t="s">
        <v>29</v>
      </c>
      <c r="G15" t="s">
        <v>136</v>
      </c>
      <c r="H15" t="s">
        <v>137</v>
      </c>
      <c r="L15">
        <v>940018327792</v>
      </c>
      <c r="N15" t="s">
        <v>526</v>
      </c>
    </row>
    <row r="16" spans="1:14" x14ac:dyDescent="0.25">
      <c r="A16" t="s">
        <v>520</v>
      </c>
      <c r="B16" s="1">
        <v>43935</v>
      </c>
      <c r="C16" s="7"/>
      <c r="D16">
        <v>-421.51</v>
      </c>
      <c r="E16" s="15" t="s">
        <v>604</v>
      </c>
      <c r="F16" t="s">
        <v>13</v>
      </c>
      <c r="I16" t="s">
        <v>527</v>
      </c>
      <c r="J16" t="s">
        <v>528</v>
      </c>
      <c r="K16" t="str">
        <f>"7506593905030312"</f>
        <v>7506593905030312</v>
      </c>
      <c r="N16" t="s">
        <v>529</v>
      </c>
    </row>
    <row r="17" spans="1:14" x14ac:dyDescent="0.25">
      <c r="A17" t="s">
        <v>520</v>
      </c>
      <c r="B17" s="1">
        <v>43935</v>
      </c>
      <c r="C17" s="7">
        <v>-7.3</v>
      </c>
      <c r="F17" t="s">
        <v>22</v>
      </c>
      <c r="I17" t="s">
        <v>530</v>
      </c>
      <c r="J17" t="s">
        <v>531</v>
      </c>
      <c r="K17" t="str">
        <f>"7506593905030312"</f>
        <v>7506593905030312</v>
      </c>
      <c r="N17" t="s">
        <v>532</v>
      </c>
    </row>
    <row r="18" spans="1:14" x14ac:dyDescent="0.25">
      <c r="A18" t="s">
        <v>520</v>
      </c>
      <c r="B18" s="1">
        <v>43938</v>
      </c>
      <c r="C18" s="7">
        <v>-190</v>
      </c>
      <c r="F18" t="s">
        <v>98</v>
      </c>
      <c r="G18" t="s">
        <v>99</v>
      </c>
      <c r="H18" t="s">
        <v>100</v>
      </c>
      <c r="L18" t="s">
        <v>533</v>
      </c>
      <c r="N18" t="s">
        <v>102</v>
      </c>
    </row>
    <row r="19" spans="1:14" x14ac:dyDescent="0.25">
      <c r="A19" t="s">
        <v>520</v>
      </c>
      <c r="B19" s="1">
        <v>43938</v>
      </c>
      <c r="C19" s="7"/>
      <c r="E19" s="7">
        <v>9248</v>
      </c>
      <c r="F19" t="s">
        <v>17</v>
      </c>
      <c r="G19" t="s">
        <v>534</v>
      </c>
      <c r="H19" t="s">
        <v>535</v>
      </c>
      <c r="L19" t="s">
        <v>536</v>
      </c>
      <c r="N19" t="s">
        <v>537</v>
      </c>
    </row>
    <row r="20" spans="1:14" x14ac:dyDescent="0.25">
      <c r="A20" t="s">
        <v>520</v>
      </c>
      <c r="B20" s="1">
        <v>43941</v>
      </c>
      <c r="C20" s="7">
        <v>-48.95</v>
      </c>
      <c r="F20" t="s">
        <v>13</v>
      </c>
      <c r="I20" t="s">
        <v>538</v>
      </c>
      <c r="J20" t="s">
        <v>224</v>
      </c>
      <c r="K20" t="str">
        <f t="shared" ref="K20:K25" si="0">"7506593905030312"</f>
        <v>7506593905030312</v>
      </c>
      <c r="N20" t="s">
        <v>539</v>
      </c>
    </row>
    <row r="21" spans="1:14" x14ac:dyDescent="0.25">
      <c r="A21" t="s">
        <v>520</v>
      </c>
      <c r="B21" s="1">
        <v>43941</v>
      </c>
      <c r="C21" s="7">
        <v>-6.7</v>
      </c>
      <c r="F21" t="s">
        <v>13</v>
      </c>
      <c r="I21" t="s">
        <v>56</v>
      </c>
      <c r="J21" t="s">
        <v>57</v>
      </c>
      <c r="K21" t="str">
        <f t="shared" si="0"/>
        <v>7506593905030312</v>
      </c>
      <c r="N21" t="s">
        <v>540</v>
      </c>
    </row>
    <row r="22" spans="1:14" x14ac:dyDescent="0.25">
      <c r="A22" t="s">
        <v>520</v>
      </c>
      <c r="B22" s="1">
        <v>43941</v>
      </c>
      <c r="C22" s="7">
        <v>-2.8</v>
      </c>
      <c r="F22" t="s">
        <v>22</v>
      </c>
      <c r="I22" t="s">
        <v>530</v>
      </c>
      <c r="J22" t="s">
        <v>531</v>
      </c>
      <c r="K22" t="str">
        <f t="shared" si="0"/>
        <v>7506593905030312</v>
      </c>
      <c r="N22" t="s">
        <v>541</v>
      </c>
    </row>
    <row r="23" spans="1:14" x14ac:dyDescent="0.25">
      <c r="A23" t="s">
        <v>520</v>
      </c>
      <c r="B23" s="1">
        <v>43941</v>
      </c>
      <c r="C23" s="7"/>
      <c r="D23" s="7">
        <v>-15</v>
      </c>
      <c r="E23" s="15" t="s">
        <v>604</v>
      </c>
      <c r="F23" t="s">
        <v>13</v>
      </c>
      <c r="I23" t="s">
        <v>542</v>
      </c>
      <c r="J23" t="s">
        <v>57</v>
      </c>
      <c r="K23" t="str">
        <f t="shared" si="0"/>
        <v>7506593905030312</v>
      </c>
      <c r="N23" t="s">
        <v>543</v>
      </c>
    </row>
    <row r="24" spans="1:14" x14ac:dyDescent="0.25">
      <c r="A24" t="s">
        <v>520</v>
      </c>
      <c r="B24" s="1">
        <v>43941</v>
      </c>
      <c r="C24" s="7"/>
      <c r="D24" s="7">
        <v>-71.900000000000006</v>
      </c>
      <c r="E24" s="15" t="s">
        <v>604</v>
      </c>
      <c r="F24" t="s">
        <v>13</v>
      </c>
      <c r="I24" t="s">
        <v>542</v>
      </c>
      <c r="J24" t="s">
        <v>57</v>
      </c>
      <c r="K24" t="str">
        <f t="shared" si="0"/>
        <v>7506593905030312</v>
      </c>
      <c r="N24" t="s">
        <v>543</v>
      </c>
    </row>
    <row r="25" spans="1:14" x14ac:dyDescent="0.25">
      <c r="A25" t="s">
        <v>520</v>
      </c>
      <c r="B25" s="1">
        <v>43942</v>
      </c>
      <c r="C25" s="7"/>
      <c r="D25" s="7">
        <v>-7.09</v>
      </c>
      <c r="E25" s="15" t="s">
        <v>604</v>
      </c>
      <c r="F25" t="s">
        <v>13</v>
      </c>
      <c r="I25" t="s">
        <v>542</v>
      </c>
      <c r="J25" t="s">
        <v>57</v>
      </c>
      <c r="K25" t="str">
        <f t="shared" si="0"/>
        <v>7506593905030312</v>
      </c>
      <c r="N25" t="s">
        <v>544</v>
      </c>
    </row>
    <row r="26" spans="1:14" x14ac:dyDescent="0.25">
      <c r="A26" t="s">
        <v>520</v>
      </c>
      <c r="B26" s="1">
        <v>43943</v>
      </c>
      <c r="C26" s="7"/>
      <c r="E26" s="7">
        <v>-3690.79</v>
      </c>
      <c r="F26" t="s">
        <v>29</v>
      </c>
      <c r="G26" t="s">
        <v>179</v>
      </c>
      <c r="H26" t="s">
        <v>180</v>
      </c>
      <c r="L26" t="s">
        <v>545</v>
      </c>
      <c r="N26" t="s">
        <v>546</v>
      </c>
    </row>
    <row r="27" spans="1:14" x14ac:dyDescent="0.25">
      <c r="A27" t="s">
        <v>520</v>
      </c>
      <c r="B27" s="1">
        <v>43943</v>
      </c>
      <c r="C27" s="7"/>
      <c r="E27" s="7">
        <v>-6378.26</v>
      </c>
      <c r="F27" t="s">
        <v>29</v>
      </c>
      <c r="G27" t="s">
        <v>179</v>
      </c>
      <c r="H27" t="s">
        <v>180</v>
      </c>
      <c r="L27" t="s">
        <v>547</v>
      </c>
      <c r="N27" t="s">
        <v>548</v>
      </c>
    </row>
    <row r="28" spans="1:14" x14ac:dyDescent="0.25">
      <c r="A28" t="s">
        <v>520</v>
      </c>
      <c r="B28" s="1">
        <v>43943</v>
      </c>
      <c r="C28" s="7">
        <v>-29.45</v>
      </c>
      <c r="F28" t="s">
        <v>29</v>
      </c>
      <c r="G28" t="s">
        <v>104</v>
      </c>
      <c r="H28" t="s">
        <v>105</v>
      </c>
      <c r="L28">
        <v>444762750693</v>
      </c>
      <c r="N28" t="s">
        <v>549</v>
      </c>
    </row>
    <row r="29" spans="1:14" x14ac:dyDescent="0.25">
      <c r="A29" t="s">
        <v>520</v>
      </c>
      <c r="B29" s="1">
        <v>43944</v>
      </c>
      <c r="C29" s="7">
        <v>1411.4</v>
      </c>
      <c r="F29" t="s">
        <v>17</v>
      </c>
      <c r="G29" t="s">
        <v>127</v>
      </c>
      <c r="H29" t="s">
        <v>128</v>
      </c>
      <c r="L29" t="s">
        <v>550</v>
      </c>
      <c r="M29" t="s">
        <v>551</v>
      </c>
      <c r="N29" t="s">
        <v>552</v>
      </c>
    </row>
    <row r="30" spans="1:14" x14ac:dyDescent="0.25">
      <c r="A30" t="s">
        <v>520</v>
      </c>
      <c r="B30" s="1">
        <v>43945</v>
      </c>
      <c r="C30" s="7"/>
      <c r="D30" s="7">
        <v>-113.64</v>
      </c>
      <c r="E30" s="15" t="s">
        <v>604</v>
      </c>
      <c r="F30" t="s">
        <v>13</v>
      </c>
      <c r="I30" t="s">
        <v>542</v>
      </c>
      <c r="J30" t="s">
        <v>57</v>
      </c>
      <c r="K30" t="str">
        <f>"7506593905030312"</f>
        <v>7506593905030312</v>
      </c>
      <c r="N30" t="s">
        <v>553</v>
      </c>
    </row>
    <row r="31" spans="1:14" x14ac:dyDescent="0.25">
      <c r="A31" t="s">
        <v>520</v>
      </c>
      <c r="B31" s="1">
        <v>43948</v>
      </c>
      <c r="C31" s="7">
        <v>-4.4000000000000004</v>
      </c>
      <c r="D31" s="7"/>
      <c r="F31" t="s">
        <v>13</v>
      </c>
      <c r="I31" t="s">
        <v>56</v>
      </c>
      <c r="J31" t="s">
        <v>57</v>
      </c>
      <c r="K31" t="str">
        <f>"7506593905030312"</f>
        <v>7506593905030312</v>
      </c>
      <c r="N31" t="s">
        <v>554</v>
      </c>
    </row>
    <row r="32" spans="1:14" x14ac:dyDescent="0.25">
      <c r="A32" t="s">
        <v>520</v>
      </c>
      <c r="B32" s="1">
        <v>43948</v>
      </c>
      <c r="C32" s="7">
        <v>-9.6999999999999993</v>
      </c>
      <c r="D32" s="7"/>
      <c r="F32" t="s">
        <v>22</v>
      </c>
      <c r="I32" t="s">
        <v>530</v>
      </c>
      <c r="J32" t="s">
        <v>531</v>
      </c>
      <c r="K32" t="str">
        <f>"7506593905030312"</f>
        <v>7506593905030312</v>
      </c>
      <c r="N32" t="s">
        <v>555</v>
      </c>
    </row>
    <row r="33" spans="1:14" x14ac:dyDescent="0.25">
      <c r="A33" t="s">
        <v>520</v>
      </c>
      <c r="B33" s="1">
        <v>43949</v>
      </c>
      <c r="C33" s="7">
        <v>-54</v>
      </c>
      <c r="D33" s="7"/>
      <c r="F33" t="s">
        <v>29</v>
      </c>
      <c r="G33" t="s">
        <v>556</v>
      </c>
      <c r="H33" t="s">
        <v>557</v>
      </c>
      <c r="L33" t="s">
        <v>558</v>
      </c>
      <c r="N33" t="s">
        <v>559</v>
      </c>
    </row>
    <row r="34" spans="1:14" x14ac:dyDescent="0.25">
      <c r="A34" t="s">
        <v>520</v>
      </c>
      <c r="B34" s="1">
        <v>43951</v>
      </c>
      <c r="C34" s="7">
        <v>-49.35</v>
      </c>
      <c r="D34" s="7"/>
      <c r="F34" t="s">
        <v>98</v>
      </c>
      <c r="G34" t="s">
        <v>147</v>
      </c>
      <c r="H34" t="s">
        <v>54</v>
      </c>
      <c r="L34">
        <v>7035053993</v>
      </c>
      <c r="N34" t="s">
        <v>148</v>
      </c>
    </row>
    <row r="35" spans="1:14" x14ac:dyDescent="0.25">
      <c r="A35" t="s">
        <v>520</v>
      </c>
      <c r="B35" s="1">
        <v>43951</v>
      </c>
      <c r="C35" s="7">
        <v>-5.6</v>
      </c>
      <c r="D35" s="7"/>
      <c r="F35" t="s">
        <v>13</v>
      </c>
      <c r="I35" t="s">
        <v>310</v>
      </c>
      <c r="J35" t="s">
        <v>311</v>
      </c>
      <c r="K35" t="str">
        <f t="shared" ref="K35:K40" si="1">"7506593905030312"</f>
        <v>7506593905030312</v>
      </c>
      <c r="N35" t="s">
        <v>560</v>
      </c>
    </row>
    <row r="36" spans="1:14" x14ac:dyDescent="0.25">
      <c r="A36" t="s">
        <v>520</v>
      </c>
      <c r="B36" s="1">
        <v>43951</v>
      </c>
      <c r="C36" s="7">
        <v>-4.8</v>
      </c>
      <c r="D36" s="7"/>
      <c r="F36" t="s">
        <v>22</v>
      </c>
      <c r="I36" t="s">
        <v>530</v>
      </c>
      <c r="J36" t="s">
        <v>531</v>
      </c>
      <c r="K36" t="str">
        <f t="shared" si="1"/>
        <v>7506593905030312</v>
      </c>
      <c r="N36" t="s">
        <v>561</v>
      </c>
    </row>
    <row r="37" spans="1:14" x14ac:dyDescent="0.25">
      <c r="A37" t="s">
        <v>520</v>
      </c>
      <c r="B37" s="1">
        <v>43951</v>
      </c>
      <c r="C37" s="7"/>
      <c r="D37" s="7">
        <v>-115.2</v>
      </c>
      <c r="E37" s="15" t="s">
        <v>604</v>
      </c>
      <c r="F37" t="s">
        <v>13</v>
      </c>
      <c r="I37" t="s">
        <v>359</v>
      </c>
      <c r="J37" t="s">
        <v>360</v>
      </c>
      <c r="K37" t="str">
        <f t="shared" si="1"/>
        <v>7506593905030312</v>
      </c>
      <c r="N37" t="s">
        <v>562</v>
      </c>
    </row>
    <row r="38" spans="1:14" x14ac:dyDescent="0.25">
      <c r="A38" t="s">
        <v>520</v>
      </c>
      <c r="B38" s="1">
        <v>43951</v>
      </c>
      <c r="C38" s="7"/>
      <c r="D38" s="7">
        <v>-33.590000000000003</v>
      </c>
      <c r="E38" s="15" t="s">
        <v>604</v>
      </c>
      <c r="F38" t="s">
        <v>13</v>
      </c>
      <c r="I38" t="s">
        <v>359</v>
      </c>
      <c r="J38" t="s">
        <v>360</v>
      </c>
      <c r="K38" t="str">
        <f t="shared" si="1"/>
        <v>7506593905030312</v>
      </c>
      <c r="N38" t="s">
        <v>563</v>
      </c>
    </row>
    <row r="39" spans="1:14" x14ac:dyDescent="0.25">
      <c r="A39" t="s">
        <v>520</v>
      </c>
      <c r="B39" s="1">
        <v>43951</v>
      </c>
      <c r="C39" s="7"/>
      <c r="D39" s="7">
        <v>-26.8</v>
      </c>
      <c r="E39" s="15" t="s">
        <v>604</v>
      </c>
      <c r="F39" t="s">
        <v>13</v>
      </c>
      <c r="I39" t="s">
        <v>542</v>
      </c>
      <c r="J39" t="s">
        <v>57</v>
      </c>
      <c r="K39" t="str">
        <f t="shared" si="1"/>
        <v>7506593905030312</v>
      </c>
      <c r="N39" t="s">
        <v>564</v>
      </c>
    </row>
    <row r="40" spans="1:14" x14ac:dyDescent="0.25">
      <c r="A40" t="s">
        <v>520</v>
      </c>
      <c r="B40" s="1">
        <v>43951</v>
      </c>
      <c r="C40" s="7"/>
      <c r="D40" s="7">
        <v>-82.95</v>
      </c>
      <c r="E40" s="15" t="s">
        <v>604</v>
      </c>
      <c r="F40" t="s">
        <v>13</v>
      </c>
      <c r="I40" t="s">
        <v>86</v>
      </c>
      <c r="J40" t="s">
        <v>87</v>
      </c>
      <c r="K40" t="str">
        <f t="shared" si="1"/>
        <v>7506593905030312</v>
      </c>
      <c r="N40" t="s">
        <v>565</v>
      </c>
    </row>
    <row r="41" spans="1:14" x14ac:dyDescent="0.25">
      <c r="A41" t="s">
        <v>520</v>
      </c>
      <c r="B41" s="1">
        <v>43951</v>
      </c>
      <c r="C41" s="7">
        <v>-694.16</v>
      </c>
      <c r="F41" t="s">
        <v>149</v>
      </c>
      <c r="L41" t="s">
        <v>566</v>
      </c>
      <c r="M41" t="s">
        <v>151</v>
      </c>
      <c r="N41" t="s">
        <v>152</v>
      </c>
    </row>
    <row r="42" spans="1:14" x14ac:dyDescent="0.25">
      <c r="C42" s="7"/>
      <c r="D42" s="7"/>
      <c r="N42" s="6"/>
    </row>
    <row r="43" spans="1:14" ht="15.75" customHeight="1" x14ac:dyDescent="0.25">
      <c r="C43" s="8" t="str">
        <f>C4</f>
        <v>PRIVE</v>
      </c>
      <c r="D43" s="8" t="str">
        <f>D4</f>
        <v>EXTRA</v>
      </c>
      <c r="E43" s="8" t="str">
        <f>E4</f>
        <v>PRO</v>
      </c>
    </row>
    <row r="44" spans="1:14" ht="15.75" customHeight="1" x14ac:dyDescent="0.25">
      <c r="C44" s="10">
        <f>SUM(C5:C42)</f>
        <v>415.28000000000009</v>
      </c>
      <c r="D44" s="10">
        <f>SUM(D5:D42)</f>
        <v>-887.68000000000006</v>
      </c>
      <c r="E44" s="10">
        <f>SUM(E5:E42)</f>
        <v>12192.81</v>
      </c>
    </row>
    <row r="45" spans="1:14" ht="15.75" customHeight="1" x14ac:dyDescent="0.25">
      <c r="C45" s="83">
        <f>SUM(C44:D44)</f>
        <v>-472.4</v>
      </c>
      <c r="D45" s="84"/>
    </row>
    <row r="46" spans="1:14" x14ac:dyDescent="0.25">
      <c r="D46" s="7">
        <f>+D40+D39+D38+D37+D30+D25+D24+D23+D16</f>
        <v>-887.68</v>
      </c>
      <c r="E46" s="15" t="s">
        <v>604</v>
      </c>
    </row>
    <row r="47" spans="1:14" x14ac:dyDescent="0.25">
      <c r="D47">
        <v>-553.76</v>
      </c>
      <c r="E47" s="15" t="s">
        <v>605</v>
      </c>
    </row>
    <row r="48" spans="1:14" x14ac:dyDescent="0.25">
      <c r="D48" s="10">
        <f>SUM(D46:D47)</f>
        <v>-1441.44</v>
      </c>
      <c r="E48" s="15" t="s">
        <v>667</v>
      </c>
    </row>
    <row r="49" spans="5:5" x14ac:dyDescent="0.25">
      <c r="E49" s="7" t="s">
        <v>606</v>
      </c>
    </row>
  </sheetData>
  <mergeCells count="1">
    <mergeCell ref="C45:D45"/>
  </mergeCell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AD0CC-07C1-4A36-85FA-BB303A7D176E}">
  <dimension ref="A4:N53"/>
  <sheetViews>
    <sheetView topLeftCell="A28" workbookViewId="0">
      <selection activeCell="C51" sqref="C51:E51"/>
    </sheetView>
  </sheetViews>
  <sheetFormatPr baseColWidth="10" defaultRowHeight="15" x14ac:dyDescent="0.25"/>
  <cols>
    <col min="6" max="6" width="29.28515625" bestFit="1" customWidth="1"/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520</v>
      </c>
      <c r="B5" s="1">
        <v>43955</v>
      </c>
      <c r="D5">
        <v>-117.28</v>
      </c>
      <c r="E5" s="15" t="s">
        <v>604</v>
      </c>
      <c r="F5" t="s">
        <v>13</v>
      </c>
      <c r="I5" t="s">
        <v>542</v>
      </c>
      <c r="J5" t="s">
        <v>57</v>
      </c>
      <c r="K5" t="str">
        <f>"7506593905030312"</f>
        <v>7506593905030312</v>
      </c>
      <c r="N5" s="6" t="s">
        <v>607</v>
      </c>
    </row>
    <row r="6" spans="1:14" x14ac:dyDescent="0.25">
      <c r="A6" t="s">
        <v>520</v>
      </c>
      <c r="B6" s="1">
        <v>43955</v>
      </c>
      <c r="D6">
        <v>-67.44</v>
      </c>
      <c r="E6" s="15" t="s">
        <v>604</v>
      </c>
      <c r="F6" t="s">
        <v>13</v>
      </c>
      <c r="I6" t="s">
        <v>542</v>
      </c>
      <c r="J6" t="s">
        <v>57</v>
      </c>
      <c r="K6" t="str">
        <f>"7506593905030312"</f>
        <v>7506593905030312</v>
      </c>
      <c r="N6" s="6" t="s">
        <v>608</v>
      </c>
    </row>
    <row r="7" spans="1:14" x14ac:dyDescent="0.25">
      <c r="A7" t="s">
        <v>520</v>
      </c>
      <c r="B7" s="1">
        <v>43955</v>
      </c>
      <c r="D7">
        <v>-32.85</v>
      </c>
      <c r="E7" s="15" t="s">
        <v>604</v>
      </c>
      <c r="F7" t="s">
        <v>13</v>
      </c>
      <c r="I7" t="s">
        <v>86</v>
      </c>
      <c r="J7" t="s">
        <v>87</v>
      </c>
      <c r="K7" t="str">
        <f>"7506593905030312"</f>
        <v>7506593905030312</v>
      </c>
      <c r="N7" s="6" t="s">
        <v>609</v>
      </c>
    </row>
    <row r="8" spans="1:14" x14ac:dyDescent="0.25">
      <c r="A8" t="s">
        <v>520</v>
      </c>
      <c r="B8" s="1">
        <v>43955</v>
      </c>
      <c r="C8">
        <v>-5.5</v>
      </c>
      <c r="F8" t="s">
        <v>13</v>
      </c>
      <c r="I8" t="s">
        <v>56</v>
      </c>
      <c r="J8" t="s">
        <v>57</v>
      </c>
      <c r="K8" t="str">
        <f>"7506593905030312"</f>
        <v>7506593905030312</v>
      </c>
      <c r="N8" s="6" t="s">
        <v>610</v>
      </c>
    </row>
    <row r="9" spans="1:14" x14ac:dyDescent="0.25">
      <c r="A9" t="s">
        <v>520</v>
      </c>
      <c r="B9" s="1">
        <v>43955</v>
      </c>
      <c r="C9">
        <v>-2</v>
      </c>
      <c r="F9" t="s">
        <v>63</v>
      </c>
      <c r="N9" s="6" t="s">
        <v>64</v>
      </c>
    </row>
    <row r="10" spans="1:14" x14ac:dyDescent="0.25">
      <c r="A10" t="s">
        <v>520</v>
      </c>
      <c r="B10" s="1">
        <v>43955</v>
      </c>
      <c r="C10">
        <v>255.33</v>
      </c>
      <c r="F10" t="s">
        <v>17</v>
      </c>
      <c r="G10" t="s">
        <v>18</v>
      </c>
      <c r="H10" t="s">
        <v>19</v>
      </c>
      <c r="L10" t="s">
        <v>20</v>
      </c>
      <c r="N10" s="6" t="s">
        <v>21</v>
      </c>
    </row>
    <row r="11" spans="1:14" x14ac:dyDescent="0.25">
      <c r="A11" t="s">
        <v>520</v>
      </c>
      <c r="B11" s="1">
        <v>43955</v>
      </c>
      <c r="D11">
        <v>-86.41</v>
      </c>
      <c r="E11" s="15" t="s">
        <v>604</v>
      </c>
      <c r="F11" t="s">
        <v>13</v>
      </c>
      <c r="I11" t="s">
        <v>359</v>
      </c>
      <c r="J11" t="s">
        <v>360</v>
      </c>
      <c r="K11" t="str">
        <f>"7506593905030312"</f>
        <v>7506593905030312</v>
      </c>
      <c r="N11" s="6" t="s">
        <v>611</v>
      </c>
    </row>
    <row r="12" spans="1:14" x14ac:dyDescent="0.25">
      <c r="A12" t="s">
        <v>520</v>
      </c>
      <c r="B12" s="1">
        <v>43955</v>
      </c>
      <c r="C12">
        <v>-51</v>
      </c>
      <c r="F12" t="s">
        <v>13</v>
      </c>
      <c r="I12" t="s">
        <v>213</v>
      </c>
      <c r="J12" t="s">
        <v>214</v>
      </c>
      <c r="K12" t="str">
        <f>"7506593905030312"</f>
        <v>7506593905030312</v>
      </c>
      <c r="N12" s="6" t="s">
        <v>612</v>
      </c>
    </row>
    <row r="13" spans="1:14" x14ac:dyDescent="0.25">
      <c r="A13" t="s">
        <v>520</v>
      </c>
      <c r="B13" s="1">
        <v>43955</v>
      </c>
      <c r="D13">
        <v>-70.94</v>
      </c>
      <c r="E13" s="15" t="s">
        <v>604</v>
      </c>
      <c r="F13" t="s">
        <v>13</v>
      </c>
      <c r="I13" t="s">
        <v>86</v>
      </c>
      <c r="J13" t="s">
        <v>87</v>
      </c>
      <c r="K13" t="str">
        <f>"7506593905030312"</f>
        <v>7506593905030312</v>
      </c>
      <c r="N13" s="6" t="s">
        <v>613</v>
      </c>
    </row>
    <row r="14" spans="1:14" x14ac:dyDescent="0.25">
      <c r="A14" t="s">
        <v>520</v>
      </c>
      <c r="B14" s="1">
        <v>43956</v>
      </c>
      <c r="C14">
        <v>-137.81</v>
      </c>
      <c r="F14" t="s">
        <v>29</v>
      </c>
      <c r="G14" t="s">
        <v>153</v>
      </c>
      <c r="H14" t="s">
        <v>154</v>
      </c>
      <c r="L14">
        <v>358248278</v>
      </c>
      <c r="N14" s="6" t="s">
        <v>614</v>
      </c>
    </row>
    <row r="15" spans="1:14" x14ac:dyDescent="0.25">
      <c r="A15" t="s">
        <v>520</v>
      </c>
      <c r="B15" s="1">
        <v>43956</v>
      </c>
      <c r="C15">
        <v>-48.63</v>
      </c>
      <c r="F15" t="s">
        <v>29</v>
      </c>
      <c r="G15" t="s">
        <v>53</v>
      </c>
      <c r="H15" t="s">
        <v>54</v>
      </c>
      <c r="L15">
        <v>700369804460</v>
      </c>
      <c r="N15" s="6" t="s">
        <v>615</v>
      </c>
    </row>
    <row r="16" spans="1:14" x14ac:dyDescent="0.25">
      <c r="A16" t="s">
        <v>616</v>
      </c>
      <c r="B16" s="1">
        <v>43957</v>
      </c>
      <c r="C16">
        <v>-22.4</v>
      </c>
      <c r="F16" t="s">
        <v>29</v>
      </c>
      <c r="G16" t="s">
        <v>53</v>
      </c>
      <c r="H16" t="s">
        <v>54</v>
      </c>
      <c r="L16">
        <v>700353861401</v>
      </c>
      <c r="N16" s="6" t="s">
        <v>617</v>
      </c>
    </row>
    <row r="17" spans="1:14" x14ac:dyDescent="0.25">
      <c r="A17" t="s">
        <v>616</v>
      </c>
      <c r="B17" s="1">
        <v>43957</v>
      </c>
      <c r="C17">
        <v>48.63</v>
      </c>
      <c r="F17" t="s">
        <v>17</v>
      </c>
      <c r="G17" t="s">
        <v>18</v>
      </c>
      <c r="H17" t="s">
        <v>19</v>
      </c>
      <c r="L17" t="s">
        <v>618</v>
      </c>
      <c r="N17" s="6" t="s">
        <v>21</v>
      </c>
    </row>
    <row r="18" spans="1:14" x14ac:dyDescent="0.25">
      <c r="A18" t="s">
        <v>616</v>
      </c>
      <c r="B18" s="1">
        <v>43957</v>
      </c>
      <c r="C18">
        <v>8</v>
      </c>
      <c r="F18" t="s">
        <v>17</v>
      </c>
      <c r="G18" t="s">
        <v>18</v>
      </c>
      <c r="H18" t="s">
        <v>19</v>
      </c>
      <c r="L18" t="s">
        <v>619</v>
      </c>
      <c r="N18" s="6" t="s">
        <v>21</v>
      </c>
    </row>
    <row r="19" spans="1:14" x14ac:dyDescent="0.25">
      <c r="A19" t="s">
        <v>616</v>
      </c>
      <c r="B19" s="1">
        <v>43958</v>
      </c>
      <c r="D19">
        <v>-340</v>
      </c>
      <c r="E19" s="15" t="s">
        <v>665</v>
      </c>
      <c r="F19" t="s">
        <v>13</v>
      </c>
      <c r="I19" t="s">
        <v>620</v>
      </c>
      <c r="J19" t="s">
        <v>45</v>
      </c>
      <c r="K19" t="str">
        <f>"7506593905030312"</f>
        <v>7506593905030312</v>
      </c>
      <c r="N19" s="6" t="s">
        <v>621</v>
      </c>
    </row>
    <row r="20" spans="1:14" x14ac:dyDescent="0.25">
      <c r="A20" t="s">
        <v>616</v>
      </c>
      <c r="B20" s="1">
        <v>43958</v>
      </c>
      <c r="C20">
        <v>-4.45</v>
      </c>
      <c r="F20" t="s">
        <v>22</v>
      </c>
      <c r="I20" t="s">
        <v>530</v>
      </c>
      <c r="J20" t="s">
        <v>531</v>
      </c>
      <c r="K20" t="str">
        <f>"7506593905030312"</f>
        <v>7506593905030312</v>
      </c>
      <c r="N20" s="6" t="s">
        <v>622</v>
      </c>
    </row>
    <row r="21" spans="1:14" x14ac:dyDescent="0.25">
      <c r="A21" t="s">
        <v>616</v>
      </c>
      <c r="B21" s="1">
        <v>43962</v>
      </c>
      <c r="C21">
        <v>-2.7</v>
      </c>
      <c r="F21" t="s">
        <v>13</v>
      </c>
      <c r="I21" t="s">
        <v>56</v>
      </c>
      <c r="J21" t="s">
        <v>57</v>
      </c>
      <c r="K21" t="str">
        <f>"7506593905030312"</f>
        <v>7506593905030312</v>
      </c>
      <c r="N21" s="6" t="s">
        <v>623</v>
      </c>
    </row>
    <row r="22" spans="1:14" x14ac:dyDescent="0.25">
      <c r="A22" t="s">
        <v>616</v>
      </c>
      <c r="B22" s="1">
        <v>43963</v>
      </c>
      <c r="D22">
        <v>-86.71</v>
      </c>
      <c r="E22" s="15" t="s">
        <v>604</v>
      </c>
      <c r="F22" t="s">
        <v>13</v>
      </c>
      <c r="I22" t="s">
        <v>542</v>
      </c>
      <c r="J22" t="s">
        <v>57</v>
      </c>
      <c r="K22" t="str">
        <f>"7506593905030312"</f>
        <v>7506593905030312</v>
      </c>
      <c r="N22" s="6" t="s">
        <v>624</v>
      </c>
    </row>
    <row r="23" spans="1:14" x14ac:dyDescent="0.25">
      <c r="A23" t="s">
        <v>616</v>
      </c>
      <c r="B23" s="1">
        <v>43964</v>
      </c>
      <c r="D23">
        <v>-8.9499999999999993</v>
      </c>
      <c r="E23" s="15" t="s">
        <v>604</v>
      </c>
      <c r="F23" t="s">
        <v>13</v>
      </c>
      <c r="I23" t="s">
        <v>86</v>
      </c>
      <c r="J23" t="s">
        <v>87</v>
      </c>
      <c r="K23" t="str">
        <f>"7506593905030312"</f>
        <v>7506593905030312</v>
      </c>
      <c r="N23" s="6" t="s">
        <v>625</v>
      </c>
    </row>
    <row r="24" spans="1:14" x14ac:dyDescent="0.25">
      <c r="A24" t="s">
        <v>616</v>
      </c>
      <c r="B24" s="1">
        <v>43964</v>
      </c>
      <c r="C24">
        <v>-84.52</v>
      </c>
      <c r="F24" t="s">
        <v>29</v>
      </c>
      <c r="G24" t="s">
        <v>201</v>
      </c>
      <c r="H24" t="s">
        <v>626</v>
      </c>
      <c r="L24">
        <v>320304016561</v>
      </c>
      <c r="N24" s="6" t="s">
        <v>627</v>
      </c>
    </row>
    <row r="25" spans="1:14" x14ac:dyDescent="0.25">
      <c r="A25" t="s">
        <v>616</v>
      </c>
      <c r="B25" s="1">
        <v>43964</v>
      </c>
      <c r="E25">
        <v>-774.4</v>
      </c>
      <c r="F25" t="s">
        <v>29</v>
      </c>
      <c r="G25" t="s">
        <v>628</v>
      </c>
      <c r="H25" t="s">
        <v>629</v>
      </c>
      <c r="L25" t="s">
        <v>630</v>
      </c>
      <c r="N25" s="6" t="s">
        <v>631</v>
      </c>
    </row>
    <row r="26" spans="1:14" x14ac:dyDescent="0.25">
      <c r="A26" t="s">
        <v>616</v>
      </c>
      <c r="B26" s="1">
        <v>43966</v>
      </c>
      <c r="D26">
        <v>-8.8699999999999992</v>
      </c>
      <c r="E26" s="15" t="s">
        <v>604</v>
      </c>
      <c r="F26" t="s">
        <v>13</v>
      </c>
      <c r="I26" t="s">
        <v>542</v>
      </c>
      <c r="J26" t="s">
        <v>57</v>
      </c>
      <c r="K26" t="str">
        <f>"7506593905030312"</f>
        <v>7506593905030312</v>
      </c>
      <c r="N26" s="6" t="s">
        <v>632</v>
      </c>
    </row>
    <row r="27" spans="1:14" x14ac:dyDescent="0.25">
      <c r="A27" t="s">
        <v>616</v>
      </c>
      <c r="B27" s="1">
        <v>43969</v>
      </c>
      <c r="C27">
        <v>-2.7</v>
      </c>
      <c r="F27" t="s">
        <v>13</v>
      </c>
      <c r="I27" t="s">
        <v>56</v>
      </c>
      <c r="J27" t="s">
        <v>57</v>
      </c>
      <c r="K27" t="str">
        <f>"7506593905030312"</f>
        <v>7506593905030312</v>
      </c>
      <c r="N27" s="6" t="s">
        <v>633</v>
      </c>
    </row>
    <row r="28" spans="1:14" x14ac:dyDescent="0.25">
      <c r="A28" t="s">
        <v>616</v>
      </c>
      <c r="B28" s="1">
        <v>43969</v>
      </c>
      <c r="C28">
        <v>-190</v>
      </c>
      <c r="F28" t="s">
        <v>98</v>
      </c>
      <c r="G28" t="s">
        <v>99</v>
      </c>
      <c r="H28" t="s">
        <v>100</v>
      </c>
      <c r="L28" t="s">
        <v>634</v>
      </c>
      <c r="N28" s="6" t="s">
        <v>102</v>
      </c>
    </row>
    <row r="29" spans="1:14" x14ac:dyDescent="0.25">
      <c r="A29" t="s">
        <v>616</v>
      </c>
      <c r="B29" s="1">
        <v>43969</v>
      </c>
      <c r="C29">
        <v>-3.9</v>
      </c>
      <c r="F29" t="s">
        <v>22</v>
      </c>
      <c r="I29" t="s">
        <v>530</v>
      </c>
      <c r="J29" t="s">
        <v>531</v>
      </c>
      <c r="K29" t="str">
        <f>"7506593905030312"</f>
        <v>7506593905030312</v>
      </c>
      <c r="N29" s="6" t="s">
        <v>635</v>
      </c>
    </row>
    <row r="30" spans="1:14" x14ac:dyDescent="0.25">
      <c r="A30" t="s">
        <v>636</v>
      </c>
      <c r="B30" s="1">
        <v>43971</v>
      </c>
      <c r="C30">
        <v>-74.5</v>
      </c>
      <c r="F30" t="s">
        <v>98</v>
      </c>
      <c r="G30" t="s">
        <v>243</v>
      </c>
      <c r="H30" t="s">
        <v>244</v>
      </c>
      <c r="L30" t="s">
        <v>245</v>
      </c>
      <c r="N30" s="6" t="s">
        <v>246</v>
      </c>
    </row>
    <row r="31" spans="1:14" x14ac:dyDescent="0.25">
      <c r="A31" t="s">
        <v>636</v>
      </c>
      <c r="B31" s="1">
        <v>43971</v>
      </c>
      <c r="C31">
        <v>1588.19</v>
      </c>
      <c r="F31" t="s">
        <v>17</v>
      </c>
      <c r="G31" t="s">
        <v>127</v>
      </c>
      <c r="H31" t="s">
        <v>128</v>
      </c>
      <c r="L31" t="s">
        <v>637</v>
      </c>
      <c r="M31" t="s">
        <v>638</v>
      </c>
      <c r="N31" s="6" t="s">
        <v>639</v>
      </c>
    </row>
    <row r="32" spans="1:14" x14ac:dyDescent="0.25">
      <c r="A32" t="s">
        <v>636</v>
      </c>
      <c r="B32" s="1">
        <v>43971</v>
      </c>
      <c r="C32">
        <v>-60.37</v>
      </c>
      <c r="F32" t="s">
        <v>13</v>
      </c>
      <c r="I32" t="s">
        <v>89</v>
      </c>
      <c r="J32" t="s">
        <v>90</v>
      </c>
      <c r="K32" t="str">
        <f t="shared" ref="K32:K37" si="0">"7506593905030312"</f>
        <v>7506593905030312</v>
      </c>
      <c r="N32" s="6" t="s">
        <v>640</v>
      </c>
    </row>
    <row r="33" spans="1:14" x14ac:dyDescent="0.25">
      <c r="A33" t="s">
        <v>636</v>
      </c>
      <c r="B33" s="1">
        <v>43976</v>
      </c>
      <c r="C33">
        <v>-3.5</v>
      </c>
      <c r="F33" t="s">
        <v>13</v>
      </c>
      <c r="I33" t="s">
        <v>56</v>
      </c>
      <c r="J33" t="s">
        <v>57</v>
      </c>
      <c r="K33" t="str">
        <f t="shared" si="0"/>
        <v>7506593905030312</v>
      </c>
      <c r="N33" s="6" t="s">
        <v>641</v>
      </c>
    </row>
    <row r="34" spans="1:14" x14ac:dyDescent="0.25">
      <c r="A34" t="s">
        <v>636</v>
      </c>
      <c r="B34" s="1">
        <v>43976</v>
      </c>
      <c r="C34">
        <v>-4.8</v>
      </c>
      <c r="F34" t="s">
        <v>22</v>
      </c>
      <c r="I34" t="s">
        <v>530</v>
      </c>
      <c r="J34" t="s">
        <v>531</v>
      </c>
      <c r="K34" t="str">
        <f t="shared" si="0"/>
        <v>7506593905030312</v>
      </c>
      <c r="N34" s="6" t="s">
        <v>642</v>
      </c>
    </row>
    <row r="35" spans="1:14" x14ac:dyDescent="0.25">
      <c r="A35" t="s">
        <v>636</v>
      </c>
      <c r="B35" s="1">
        <v>43976</v>
      </c>
      <c r="C35">
        <v>-399</v>
      </c>
      <c r="F35" t="s">
        <v>13</v>
      </c>
      <c r="I35" t="s">
        <v>643</v>
      </c>
      <c r="J35" t="s">
        <v>87</v>
      </c>
      <c r="K35" t="str">
        <f t="shared" si="0"/>
        <v>7506593905030312</v>
      </c>
      <c r="N35" s="6" t="s">
        <v>644</v>
      </c>
    </row>
    <row r="36" spans="1:14" x14ac:dyDescent="0.25">
      <c r="A36" t="s">
        <v>636</v>
      </c>
      <c r="B36" s="1">
        <v>43977</v>
      </c>
      <c r="D36">
        <v>-11.93</v>
      </c>
      <c r="E36" s="15" t="s">
        <v>604</v>
      </c>
      <c r="F36" t="s">
        <v>13</v>
      </c>
      <c r="I36" t="s">
        <v>645</v>
      </c>
      <c r="J36" t="s">
        <v>646</v>
      </c>
      <c r="K36" t="str">
        <f t="shared" si="0"/>
        <v>7506593905030312</v>
      </c>
      <c r="N36" s="6" t="s">
        <v>647</v>
      </c>
    </row>
    <row r="37" spans="1:14" x14ac:dyDescent="0.25">
      <c r="A37" t="s">
        <v>636</v>
      </c>
      <c r="B37" s="1">
        <v>43977</v>
      </c>
      <c r="C37">
        <v>-51</v>
      </c>
      <c r="F37" t="s">
        <v>13</v>
      </c>
      <c r="I37" t="s">
        <v>213</v>
      </c>
      <c r="J37" t="s">
        <v>214</v>
      </c>
      <c r="K37" t="str">
        <f t="shared" si="0"/>
        <v>7506593905030312</v>
      </c>
      <c r="N37" s="6" t="s">
        <v>648</v>
      </c>
    </row>
    <row r="38" spans="1:14" x14ac:dyDescent="0.25">
      <c r="A38" t="s">
        <v>636</v>
      </c>
      <c r="B38" s="1">
        <v>43978</v>
      </c>
      <c r="C38">
        <v>28.79</v>
      </c>
      <c r="F38" t="s">
        <v>17</v>
      </c>
      <c r="G38" t="s">
        <v>163</v>
      </c>
      <c r="H38" t="s">
        <v>164</v>
      </c>
      <c r="L38" t="s">
        <v>649</v>
      </c>
      <c r="M38" t="s">
        <v>650</v>
      </c>
      <c r="N38" s="6" t="s">
        <v>651</v>
      </c>
    </row>
    <row r="39" spans="1:14" x14ac:dyDescent="0.25">
      <c r="A39" t="s">
        <v>636</v>
      </c>
      <c r="B39" s="1">
        <v>43978</v>
      </c>
      <c r="C39">
        <v>14.78</v>
      </c>
      <c r="F39" t="s">
        <v>17</v>
      </c>
      <c r="G39" t="s">
        <v>163</v>
      </c>
      <c r="H39" t="s">
        <v>164</v>
      </c>
      <c r="L39" t="s">
        <v>652</v>
      </c>
      <c r="M39" t="s">
        <v>650</v>
      </c>
      <c r="N39" s="6" t="s">
        <v>653</v>
      </c>
    </row>
    <row r="40" spans="1:14" x14ac:dyDescent="0.25">
      <c r="A40" t="s">
        <v>636</v>
      </c>
      <c r="B40" s="1">
        <v>43978</v>
      </c>
      <c r="C40">
        <v>-3.4</v>
      </c>
      <c r="F40" t="s">
        <v>13</v>
      </c>
      <c r="I40" t="s">
        <v>654</v>
      </c>
      <c r="J40" t="s">
        <v>144</v>
      </c>
      <c r="K40" t="str">
        <f>"7506593905030312"</f>
        <v>7506593905030312</v>
      </c>
      <c r="N40" s="6" t="s">
        <v>655</v>
      </c>
    </row>
    <row r="41" spans="1:14" x14ac:dyDescent="0.25">
      <c r="A41" t="s">
        <v>636</v>
      </c>
      <c r="B41" s="1">
        <v>43979</v>
      </c>
      <c r="C41">
        <v>-29.99</v>
      </c>
      <c r="F41" t="s">
        <v>22</v>
      </c>
      <c r="I41" t="s">
        <v>656</v>
      </c>
      <c r="J41" t="s">
        <v>657</v>
      </c>
      <c r="K41" t="str">
        <f>"7506593905030312"</f>
        <v>7506593905030312</v>
      </c>
      <c r="N41" s="6" t="s">
        <v>658</v>
      </c>
    </row>
    <row r="42" spans="1:14" x14ac:dyDescent="0.25">
      <c r="A42" t="s">
        <v>636</v>
      </c>
      <c r="B42" s="1">
        <v>43979</v>
      </c>
      <c r="C42">
        <v>-7.3</v>
      </c>
      <c r="F42" t="s">
        <v>22</v>
      </c>
      <c r="I42" t="s">
        <v>530</v>
      </c>
      <c r="J42" t="s">
        <v>531</v>
      </c>
      <c r="K42" t="str">
        <f>"7506593905030312"</f>
        <v>7506593905030312</v>
      </c>
      <c r="N42" s="6" t="s">
        <v>659</v>
      </c>
    </row>
    <row r="43" spans="1:14" x14ac:dyDescent="0.25">
      <c r="A43" t="s">
        <v>636</v>
      </c>
      <c r="B43" s="1">
        <v>43980</v>
      </c>
      <c r="C43">
        <v>-10.75</v>
      </c>
      <c r="F43" t="s">
        <v>22</v>
      </c>
      <c r="I43" t="s">
        <v>660</v>
      </c>
      <c r="J43" t="s">
        <v>661</v>
      </c>
      <c r="K43" t="str">
        <f>"7506593905030312"</f>
        <v>7506593905030312</v>
      </c>
      <c r="N43" s="6" t="s">
        <v>662</v>
      </c>
    </row>
    <row r="44" spans="1:14" x14ac:dyDescent="0.25">
      <c r="A44" t="s">
        <v>636</v>
      </c>
      <c r="B44" s="1">
        <v>43980</v>
      </c>
      <c r="C44">
        <v>-29.45</v>
      </c>
      <c r="F44" t="s">
        <v>29</v>
      </c>
      <c r="G44" t="s">
        <v>104</v>
      </c>
      <c r="H44" t="s">
        <v>105</v>
      </c>
      <c r="L44">
        <v>445776204269</v>
      </c>
      <c r="N44" s="6" t="s">
        <v>663</v>
      </c>
    </row>
    <row r="45" spans="1:14" x14ac:dyDescent="0.25">
      <c r="A45" t="s">
        <v>636</v>
      </c>
      <c r="B45" s="1">
        <v>43984</v>
      </c>
      <c r="C45">
        <v>-2.7</v>
      </c>
      <c r="F45" t="s">
        <v>13</v>
      </c>
      <c r="I45" t="s">
        <v>56</v>
      </c>
      <c r="J45" t="s">
        <v>57</v>
      </c>
      <c r="K45" t="str">
        <f>"7506593905030312"</f>
        <v>7506593905030312</v>
      </c>
      <c r="N45" s="6" t="s">
        <v>664</v>
      </c>
    </row>
    <row r="47" spans="1:14" ht="15.75" customHeight="1" x14ac:dyDescent="0.25">
      <c r="C47" s="8" t="str">
        <f>C4</f>
        <v>PRIVE</v>
      </c>
      <c r="D47" s="8" t="str">
        <f t="shared" ref="D47:E47" si="1">D4</f>
        <v>EXTRA</v>
      </c>
      <c r="E47" s="8" t="str">
        <f t="shared" si="1"/>
        <v>PRO</v>
      </c>
      <c r="N47"/>
    </row>
    <row r="48" spans="1:14" ht="15.75" customHeight="1" x14ac:dyDescent="0.25">
      <c r="C48" s="10">
        <f>SUM(C5:C46)</f>
        <v>711.35</v>
      </c>
      <c r="D48" s="10">
        <f t="shared" ref="D48" si="2">SUM(D5:D46)</f>
        <v>-831.38000000000011</v>
      </c>
      <c r="E48" s="10">
        <f>SUM(E5:E46)</f>
        <v>-774.4</v>
      </c>
      <c r="N48"/>
    </row>
    <row r="49" spans="3:14" ht="15.75" customHeight="1" x14ac:dyDescent="0.25">
      <c r="C49" s="83">
        <f>SUM(C48:D48)</f>
        <v>-120.03000000000009</v>
      </c>
      <c r="D49" s="84"/>
      <c r="E49" s="7"/>
      <c r="N49"/>
    </row>
    <row r="50" spans="3:14" x14ac:dyDescent="0.25">
      <c r="N50"/>
    </row>
    <row r="51" spans="3:14" x14ac:dyDescent="0.25">
      <c r="C51" t="s">
        <v>666</v>
      </c>
      <c r="D51" s="7">
        <f>D36+D26+D23+D22+D19+D13+D11+D7+D6+D5</f>
        <v>-831.37999999999988</v>
      </c>
      <c r="E51" s="15" t="s">
        <v>667</v>
      </c>
      <c r="N51"/>
    </row>
    <row r="52" spans="3:14" x14ac:dyDescent="0.25">
      <c r="D52" s="10"/>
      <c r="E52" s="16"/>
      <c r="N52"/>
    </row>
    <row r="53" spans="3:14" x14ac:dyDescent="0.25">
      <c r="E53" s="7"/>
      <c r="N53"/>
    </row>
  </sheetData>
  <mergeCells count="1">
    <mergeCell ref="C49:D49"/>
  </mergeCell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A61F-1553-4171-A90E-4562E0EAE7F5}">
  <dimension ref="A4:N55"/>
  <sheetViews>
    <sheetView workbookViewId="0">
      <selection activeCell="C51" sqref="C51:E51"/>
    </sheetView>
  </sheetViews>
  <sheetFormatPr baseColWidth="10" defaultRowHeight="15" x14ac:dyDescent="0.25"/>
  <cols>
    <col min="3" max="5" width="12.5703125" customWidth="1"/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636</v>
      </c>
      <c r="B5" s="1">
        <v>43984</v>
      </c>
      <c r="C5">
        <v>-45.02</v>
      </c>
      <c r="F5" t="s">
        <v>98</v>
      </c>
      <c r="G5" t="s">
        <v>147</v>
      </c>
      <c r="H5" t="s">
        <v>54</v>
      </c>
      <c r="L5">
        <v>7037739592</v>
      </c>
      <c r="N5" s="6" t="s">
        <v>148</v>
      </c>
    </row>
    <row r="6" spans="1:14" x14ac:dyDescent="0.25">
      <c r="A6" t="s">
        <v>636</v>
      </c>
      <c r="B6" s="1">
        <v>43984</v>
      </c>
      <c r="C6">
        <v>-2</v>
      </c>
      <c r="F6" t="s">
        <v>63</v>
      </c>
      <c r="N6" s="6" t="s">
        <v>64</v>
      </c>
    </row>
    <row r="7" spans="1:14" x14ac:dyDescent="0.25">
      <c r="A7" t="s">
        <v>636</v>
      </c>
      <c r="B7" s="1">
        <v>43984</v>
      </c>
      <c r="C7">
        <v>255.33</v>
      </c>
      <c r="F7" t="s">
        <v>17</v>
      </c>
      <c r="G7" t="s">
        <v>18</v>
      </c>
      <c r="H7" t="s">
        <v>19</v>
      </c>
      <c r="L7" t="s">
        <v>20</v>
      </c>
      <c r="N7" s="6" t="s">
        <v>21</v>
      </c>
    </row>
    <row r="8" spans="1:14" x14ac:dyDescent="0.25">
      <c r="A8" t="s">
        <v>636</v>
      </c>
      <c r="B8" s="1">
        <v>43984</v>
      </c>
      <c r="C8">
        <v>-240</v>
      </c>
      <c r="F8" t="s">
        <v>43</v>
      </c>
      <c r="I8" t="s">
        <v>716</v>
      </c>
      <c r="J8" t="s">
        <v>717</v>
      </c>
      <c r="K8" t="str">
        <f>"7506593905030312"</f>
        <v>7506593905030312</v>
      </c>
      <c r="N8" s="6" t="s">
        <v>718</v>
      </c>
    </row>
    <row r="9" spans="1:14" x14ac:dyDescent="0.25">
      <c r="A9" t="s">
        <v>636</v>
      </c>
      <c r="B9" s="1">
        <v>43984</v>
      </c>
      <c r="C9">
        <v>-0.5</v>
      </c>
      <c r="F9" t="s">
        <v>47</v>
      </c>
      <c r="N9" s="6" t="s">
        <v>48</v>
      </c>
    </row>
    <row r="10" spans="1:14" x14ac:dyDescent="0.25">
      <c r="A10" t="s">
        <v>636</v>
      </c>
      <c r="B10" s="1">
        <v>43984</v>
      </c>
      <c r="C10" s="17">
        <v>-234.96</v>
      </c>
      <c r="F10" t="s">
        <v>149</v>
      </c>
      <c r="L10" t="s">
        <v>719</v>
      </c>
      <c r="M10" t="s">
        <v>151</v>
      </c>
      <c r="N10" s="6" t="s">
        <v>152</v>
      </c>
    </row>
    <row r="11" spans="1:14" x14ac:dyDescent="0.25">
      <c r="A11" t="s">
        <v>636</v>
      </c>
      <c r="B11" s="1">
        <v>43984</v>
      </c>
      <c r="C11">
        <v>-37.08</v>
      </c>
      <c r="F11" t="s">
        <v>22</v>
      </c>
      <c r="I11" t="s">
        <v>720</v>
      </c>
      <c r="J11" t="s">
        <v>345</v>
      </c>
      <c r="K11" t="str">
        <f>"7506593905030312"</f>
        <v>7506593905030312</v>
      </c>
      <c r="N11" s="6" t="s">
        <v>721</v>
      </c>
    </row>
    <row r="12" spans="1:14" x14ac:dyDescent="0.25">
      <c r="A12" t="s">
        <v>636</v>
      </c>
      <c r="B12" s="1">
        <v>43984</v>
      </c>
      <c r="C12">
        <v>-9.26</v>
      </c>
      <c r="F12" t="s">
        <v>13</v>
      </c>
      <c r="I12" t="s">
        <v>722</v>
      </c>
      <c r="J12" t="s">
        <v>723</v>
      </c>
      <c r="K12" t="str">
        <f>"7506593905030312"</f>
        <v>7506593905030312</v>
      </c>
      <c r="N12" s="6" t="s">
        <v>724</v>
      </c>
    </row>
    <row r="13" spans="1:14" x14ac:dyDescent="0.25">
      <c r="A13" t="s">
        <v>636</v>
      </c>
      <c r="B13" s="1">
        <v>43984</v>
      </c>
      <c r="C13">
        <v>-773</v>
      </c>
      <c r="F13" t="s">
        <v>13</v>
      </c>
      <c r="I13" t="s">
        <v>725</v>
      </c>
      <c r="J13" t="s">
        <v>726</v>
      </c>
      <c r="K13" t="str">
        <f>"7506593905030312"</f>
        <v>7506593905030312</v>
      </c>
      <c r="N13" s="6" t="s">
        <v>727</v>
      </c>
    </row>
    <row r="14" spans="1:14" x14ac:dyDescent="0.25">
      <c r="A14" t="s">
        <v>728</v>
      </c>
      <c r="B14" s="1">
        <v>43985</v>
      </c>
      <c r="D14" s="17" t="s">
        <v>781</v>
      </c>
      <c r="E14">
        <v>-470</v>
      </c>
      <c r="F14" t="s">
        <v>29</v>
      </c>
      <c r="G14" t="s">
        <v>729</v>
      </c>
      <c r="H14" t="s">
        <v>730</v>
      </c>
      <c r="L14">
        <v>201700328024</v>
      </c>
      <c r="N14" s="6" t="s">
        <v>731</v>
      </c>
    </row>
    <row r="15" spans="1:14" x14ac:dyDescent="0.25">
      <c r="A15" t="s">
        <v>728</v>
      </c>
      <c r="B15" s="1">
        <v>43985</v>
      </c>
      <c r="C15">
        <v>8</v>
      </c>
      <c r="F15" t="s">
        <v>17</v>
      </c>
      <c r="G15" t="s">
        <v>18</v>
      </c>
      <c r="H15" t="s">
        <v>19</v>
      </c>
      <c r="L15" t="s">
        <v>732</v>
      </c>
      <c r="N15" s="6" t="s">
        <v>21</v>
      </c>
    </row>
    <row r="16" spans="1:14" x14ac:dyDescent="0.25">
      <c r="A16" t="s">
        <v>728</v>
      </c>
      <c r="B16" s="1">
        <v>43986</v>
      </c>
      <c r="C16">
        <v>-3.4</v>
      </c>
      <c r="F16" t="s">
        <v>13</v>
      </c>
      <c r="I16" t="s">
        <v>733</v>
      </c>
      <c r="J16" t="s">
        <v>734</v>
      </c>
      <c r="K16" t="str">
        <f>"7506593905030312"</f>
        <v>7506593905030312</v>
      </c>
      <c r="N16" s="6" t="s">
        <v>735</v>
      </c>
    </row>
    <row r="17" spans="1:14" x14ac:dyDescent="0.25">
      <c r="A17" t="s">
        <v>728</v>
      </c>
      <c r="B17" s="1">
        <v>43987</v>
      </c>
      <c r="D17" s="17" t="s">
        <v>780</v>
      </c>
      <c r="E17">
        <v>-1324.16</v>
      </c>
      <c r="F17" t="s">
        <v>235</v>
      </c>
      <c r="G17" t="s">
        <v>201</v>
      </c>
      <c r="H17" t="s">
        <v>626</v>
      </c>
      <c r="L17">
        <v>320301371693</v>
      </c>
      <c r="N17" s="6" t="s">
        <v>736</v>
      </c>
    </row>
    <row r="18" spans="1:14" x14ac:dyDescent="0.25">
      <c r="A18" t="s">
        <v>728</v>
      </c>
      <c r="B18" s="1">
        <v>43987</v>
      </c>
      <c r="C18">
        <v>-24.19</v>
      </c>
      <c r="F18" t="s">
        <v>29</v>
      </c>
      <c r="G18" t="s">
        <v>53</v>
      </c>
      <c r="H18" t="s">
        <v>54</v>
      </c>
      <c r="L18">
        <v>700416393459</v>
      </c>
      <c r="N18" s="6" t="s">
        <v>737</v>
      </c>
    </row>
    <row r="19" spans="1:14" x14ac:dyDescent="0.25">
      <c r="A19" t="s">
        <v>728</v>
      </c>
      <c r="B19" s="1">
        <v>43987</v>
      </c>
      <c r="C19">
        <v>-5.5</v>
      </c>
      <c r="F19" t="s">
        <v>22</v>
      </c>
      <c r="I19" t="s">
        <v>530</v>
      </c>
      <c r="J19" t="s">
        <v>531</v>
      </c>
      <c r="K19" t="str">
        <f t="shared" ref="K19:K27" si="0">"7506593905030312"</f>
        <v>7506593905030312</v>
      </c>
      <c r="N19" s="6" t="s">
        <v>738</v>
      </c>
    </row>
    <row r="20" spans="1:14" x14ac:dyDescent="0.25">
      <c r="A20" t="s">
        <v>728</v>
      </c>
      <c r="B20" s="1">
        <v>43987</v>
      </c>
      <c r="C20">
        <v>-31.95</v>
      </c>
      <c r="F20" t="s">
        <v>13</v>
      </c>
      <c r="I20" t="s">
        <v>542</v>
      </c>
      <c r="J20" t="s">
        <v>57</v>
      </c>
      <c r="K20" t="str">
        <f t="shared" si="0"/>
        <v>7506593905030312</v>
      </c>
      <c r="N20" s="6" t="s">
        <v>739</v>
      </c>
    </row>
    <row r="21" spans="1:14" x14ac:dyDescent="0.25">
      <c r="A21" t="s">
        <v>728</v>
      </c>
      <c r="B21" s="1">
        <v>43990</v>
      </c>
      <c r="C21">
        <v>-27.97</v>
      </c>
      <c r="F21" t="s">
        <v>13</v>
      </c>
      <c r="I21" t="s">
        <v>542</v>
      </c>
      <c r="J21" t="s">
        <v>57</v>
      </c>
      <c r="K21" t="str">
        <f t="shared" si="0"/>
        <v>7506593905030312</v>
      </c>
      <c r="N21" s="6" t="s">
        <v>740</v>
      </c>
    </row>
    <row r="22" spans="1:14" x14ac:dyDescent="0.25">
      <c r="A22" t="s">
        <v>728</v>
      </c>
      <c r="B22" s="1">
        <v>43991</v>
      </c>
      <c r="C22">
        <v>-24.3</v>
      </c>
      <c r="F22" t="s">
        <v>13</v>
      </c>
      <c r="I22" t="s">
        <v>119</v>
      </c>
      <c r="J22" t="s">
        <v>120</v>
      </c>
      <c r="K22" t="str">
        <f t="shared" si="0"/>
        <v>7506593905030312</v>
      </c>
      <c r="N22" s="6" t="s">
        <v>741</v>
      </c>
    </row>
    <row r="23" spans="1:14" x14ac:dyDescent="0.25">
      <c r="A23" t="s">
        <v>728</v>
      </c>
      <c r="B23" s="1">
        <v>43992</v>
      </c>
      <c r="C23">
        <v>-17</v>
      </c>
      <c r="F23" t="s">
        <v>13</v>
      </c>
      <c r="I23" t="s">
        <v>742</v>
      </c>
      <c r="J23" t="s">
        <v>57</v>
      </c>
      <c r="K23" t="str">
        <f t="shared" si="0"/>
        <v>7506593905030312</v>
      </c>
      <c r="N23" s="6" t="s">
        <v>743</v>
      </c>
    </row>
    <row r="24" spans="1:14" x14ac:dyDescent="0.25">
      <c r="A24" t="s">
        <v>728</v>
      </c>
      <c r="B24" s="1">
        <v>43993</v>
      </c>
      <c r="C24">
        <v>-71.95</v>
      </c>
      <c r="F24" t="s">
        <v>13</v>
      </c>
      <c r="I24" t="s">
        <v>89</v>
      </c>
      <c r="J24" t="s">
        <v>90</v>
      </c>
      <c r="K24" t="str">
        <f t="shared" si="0"/>
        <v>7506593905030312</v>
      </c>
      <c r="N24" s="6" t="s">
        <v>744</v>
      </c>
    </row>
    <row r="25" spans="1:14" x14ac:dyDescent="0.25">
      <c r="A25" t="s">
        <v>728</v>
      </c>
      <c r="B25" s="1">
        <v>43993</v>
      </c>
      <c r="C25">
        <v>-4</v>
      </c>
      <c r="F25" t="s">
        <v>13</v>
      </c>
      <c r="I25" t="s">
        <v>745</v>
      </c>
      <c r="J25" t="s">
        <v>746</v>
      </c>
      <c r="K25" t="str">
        <f t="shared" si="0"/>
        <v>7506593905030312</v>
      </c>
      <c r="N25" s="6" t="s">
        <v>747</v>
      </c>
    </row>
    <row r="26" spans="1:14" x14ac:dyDescent="0.25">
      <c r="A26" t="s">
        <v>728</v>
      </c>
      <c r="B26" s="1">
        <v>43993</v>
      </c>
      <c r="C26">
        <v>-2</v>
      </c>
      <c r="F26" t="s">
        <v>13</v>
      </c>
      <c r="I26" t="s">
        <v>745</v>
      </c>
      <c r="J26" t="s">
        <v>746</v>
      </c>
      <c r="K26" t="str">
        <f t="shared" si="0"/>
        <v>7506593905030312</v>
      </c>
      <c r="N26" s="6" t="s">
        <v>748</v>
      </c>
    </row>
    <row r="27" spans="1:14" x14ac:dyDescent="0.25">
      <c r="A27" t="s">
        <v>728</v>
      </c>
      <c r="B27" s="1">
        <v>43997</v>
      </c>
      <c r="C27">
        <v>-2.4</v>
      </c>
      <c r="F27" t="s">
        <v>13</v>
      </c>
      <c r="I27" t="s">
        <v>56</v>
      </c>
      <c r="J27" t="s">
        <v>57</v>
      </c>
      <c r="K27" t="str">
        <f t="shared" si="0"/>
        <v>7506593905030312</v>
      </c>
      <c r="N27" s="6" t="s">
        <v>749</v>
      </c>
    </row>
    <row r="28" spans="1:14" x14ac:dyDescent="0.25">
      <c r="A28" t="s">
        <v>728</v>
      </c>
      <c r="B28" s="1">
        <v>43998</v>
      </c>
      <c r="C28">
        <v>-190</v>
      </c>
      <c r="F28" t="s">
        <v>98</v>
      </c>
      <c r="G28" t="s">
        <v>99</v>
      </c>
      <c r="H28" t="s">
        <v>100</v>
      </c>
      <c r="L28" t="s">
        <v>750</v>
      </c>
      <c r="N28" s="6" t="s">
        <v>102</v>
      </c>
    </row>
    <row r="29" spans="1:14" x14ac:dyDescent="0.25">
      <c r="A29" t="s">
        <v>728</v>
      </c>
      <c r="B29" s="1">
        <v>44000</v>
      </c>
      <c r="C29">
        <v>-7.3</v>
      </c>
      <c r="F29" t="s">
        <v>22</v>
      </c>
      <c r="I29" t="s">
        <v>530</v>
      </c>
      <c r="J29" t="s">
        <v>531</v>
      </c>
      <c r="K29" t="str">
        <f>"7506593905030312"</f>
        <v>7506593905030312</v>
      </c>
      <c r="N29" s="6" t="s">
        <v>751</v>
      </c>
    </row>
    <row r="30" spans="1:14" x14ac:dyDescent="0.25">
      <c r="A30" t="s">
        <v>728</v>
      </c>
      <c r="B30" s="1">
        <v>44001</v>
      </c>
      <c r="C30">
        <v>-90</v>
      </c>
      <c r="F30" t="s">
        <v>13</v>
      </c>
      <c r="I30" t="s">
        <v>752</v>
      </c>
      <c r="J30" t="s">
        <v>753</v>
      </c>
      <c r="K30" t="str">
        <f>"7506593905030312"</f>
        <v>7506593905030312</v>
      </c>
      <c r="N30" s="6" t="s">
        <v>754</v>
      </c>
    </row>
    <row r="31" spans="1:14" x14ac:dyDescent="0.25">
      <c r="A31" t="s">
        <v>728</v>
      </c>
      <c r="B31" s="1">
        <v>44001</v>
      </c>
      <c r="C31">
        <v>-4.7</v>
      </c>
      <c r="F31" t="s">
        <v>13</v>
      </c>
      <c r="I31" t="s">
        <v>755</v>
      </c>
      <c r="J31" t="s">
        <v>753</v>
      </c>
      <c r="K31" t="str">
        <f>"7506593905030312"</f>
        <v>7506593905030312</v>
      </c>
      <c r="N31" s="6" t="s">
        <v>756</v>
      </c>
    </row>
    <row r="32" spans="1:14" x14ac:dyDescent="0.25">
      <c r="A32" t="s">
        <v>728</v>
      </c>
      <c r="B32" s="1">
        <v>44004</v>
      </c>
      <c r="C32">
        <v>-4.4000000000000004</v>
      </c>
      <c r="F32" t="s">
        <v>13</v>
      </c>
      <c r="I32" t="s">
        <v>56</v>
      </c>
      <c r="J32" t="s">
        <v>57</v>
      </c>
      <c r="K32" t="str">
        <f>"7506593905030312"</f>
        <v>7506593905030312</v>
      </c>
      <c r="N32" s="6" t="s">
        <v>757</v>
      </c>
    </row>
    <row r="33" spans="1:14" x14ac:dyDescent="0.25">
      <c r="A33" t="s">
        <v>728</v>
      </c>
      <c r="B33" s="1">
        <v>44004</v>
      </c>
      <c r="C33">
        <v>-220</v>
      </c>
      <c r="F33" t="s">
        <v>43</v>
      </c>
      <c r="I33" t="s">
        <v>112</v>
      </c>
      <c r="J33" t="s">
        <v>57</v>
      </c>
      <c r="K33" t="str">
        <f>"7506593905030312"</f>
        <v>7506593905030312</v>
      </c>
      <c r="N33" s="6" t="s">
        <v>758</v>
      </c>
    </row>
    <row r="34" spans="1:14" x14ac:dyDescent="0.25">
      <c r="A34" t="s">
        <v>728</v>
      </c>
      <c r="B34" s="1">
        <v>44004</v>
      </c>
      <c r="C34">
        <v>-0.5</v>
      </c>
      <c r="F34" t="s">
        <v>47</v>
      </c>
      <c r="N34" s="6" t="s">
        <v>48</v>
      </c>
    </row>
    <row r="35" spans="1:14" x14ac:dyDescent="0.25">
      <c r="A35" t="s">
        <v>728</v>
      </c>
      <c r="B35" s="1">
        <v>44005</v>
      </c>
      <c r="C35">
        <v>1411.4</v>
      </c>
      <c r="F35" t="s">
        <v>17</v>
      </c>
      <c r="G35" t="s">
        <v>127</v>
      </c>
      <c r="H35" t="s">
        <v>128</v>
      </c>
      <c r="L35" t="s">
        <v>759</v>
      </c>
      <c r="M35" t="s">
        <v>551</v>
      </c>
      <c r="N35" s="6" t="s">
        <v>760</v>
      </c>
    </row>
    <row r="36" spans="1:14" x14ac:dyDescent="0.25">
      <c r="A36" t="s">
        <v>728</v>
      </c>
      <c r="B36" s="1">
        <v>44006</v>
      </c>
      <c r="C36">
        <v>-16.3</v>
      </c>
      <c r="F36" t="s">
        <v>22</v>
      </c>
      <c r="I36" t="s">
        <v>60</v>
      </c>
      <c r="K36" t="str">
        <f>"7506593905030312"</f>
        <v>7506593905030312</v>
      </c>
      <c r="N36" s="6" t="s">
        <v>761</v>
      </c>
    </row>
    <row r="37" spans="1:14" x14ac:dyDescent="0.25">
      <c r="A37" t="s">
        <v>728</v>
      </c>
      <c r="B37" s="1">
        <v>44007</v>
      </c>
      <c r="C37">
        <v>-5.65</v>
      </c>
      <c r="F37" t="s">
        <v>22</v>
      </c>
      <c r="I37" t="s">
        <v>530</v>
      </c>
      <c r="J37" t="s">
        <v>531</v>
      </c>
      <c r="K37" t="str">
        <f>"7506593905030312"</f>
        <v>7506593905030312</v>
      </c>
      <c r="N37" s="6" t="s">
        <v>762</v>
      </c>
    </row>
    <row r="38" spans="1:14" x14ac:dyDescent="0.25">
      <c r="A38" t="s">
        <v>728</v>
      </c>
      <c r="B38" s="1">
        <v>44007</v>
      </c>
      <c r="C38">
        <v>-29.45</v>
      </c>
      <c r="F38" t="s">
        <v>29</v>
      </c>
      <c r="G38" t="s">
        <v>104</v>
      </c>
      <c r="H38" t="s">
        <v>105</v>
      </c>
      <c r="L38">
        <v>444794053405</v>
      </c>
      <c r="N38" s="6" t="s">
        <v>763</v>
      </c>
    </row>
    <row r="39" spans="1:14" x14ac:dyDescent="0.25">
      <c r="A39" t="s">
        <v>728</v>
      </c>
      <c r="B39" s="1">
        <v>44007</v>
      </c>
      <c r="C39">
        <v>-64.87</v>
      </c>
      <c r="F39" t="s">
        <v>13</v>
      </c>
      <c r="I39" t="s">
        <v>89</v>
      </c>
      <c r="J39" t="s">
        <v>90</v>
      </c>
      <c r="K39" t="str">
        <f>"7506593905030312"</f>
        <v>7506593905030312</v>
      </c>
      <c r="N39" s="6" t="s">
        <v>764</v>
      </c>
    </row>
    <row r="40" spans="1:14" x14ac:dyDescent="0.25">
      <c r="A40" t="s">
        <v>728</v>
      </c>
      <c r="B40" s="1">
        <v>44008</v>
      </c>
      <c r="C40">
        <v>-2.6</v>
      </c>
      <c r="F40" t="s">
        <v>22</v>
      </c>
      <c r="I40" t="s">
        <v>765</v>
      </c>
      <c r="J40" t="s">
        <v>766</v>
      </c>
      <c r="K40" t="str">
        <f>"7506593905030312"</f>
        <v>7506593905030312</v>
      </c>
      <c r="N40" s="6" t="s">
        <v>767</v>
      </c>
    </row>
    <row r="41" spans="1:14" x14ac:dyDescent="0.25">
      <c r="A41" t="s">
        <v>728</v>
      </c>
      <c r="B41" s="1">
        <v>44011</v>
      </c>
      <c r="C41">
        <v>-9.99</v>
      </c>
      <c r="F41" t="s">
        <v>13</v>
      </c>
      <c r="I41" t="s">
        <v>768</v>
      </c>
      <c r="J41" t="s">
        <v>57</v>
      </c>
      <c r="K41" t="str">
        <f>"7506593905030312"</f>
        <v>7506593905030312</v>
      </c>
      <c r="N41" s="6" t="s">
        <v>769</v>
      </c>
    </row>
    <row r="42" spans="1:14" x14ac:dyDescent="0.25">
      <c r="A42" t="s">
        <v>728</v>
      </c>
      <c r="B42" s="1">
        <v>44011</v>
      </c>
      <c r="C42">
        <v>-2.7</v>
      </c>
      <c r="F42" t="s">
        <v>13</v>
      </c>
      <c r="I42" t="s">
        <v>56</v>
      </c>
      <c r="J42" t="s">
        <v>57</v>
      </c>
      <c r="K42" t="str">
        <f>"7506593905030312"</f>
        <v>7506593905030312</v>
      </c>
      <c r="N42" s="6" t="s">
        <v>770</v>
      </c>
    </row>
    <row r="43" spans="1:14" x14ac:dyDescent="0.25">
      <c r="A43" t="s">
        <v>728</v>
      </c>
      <c r="B43" s="1">
        <v>44011</v>
      </c>
      <c r="C43">
        <v>-45</v>
      </c>
      <c r="F43" t="s">
        <v>13</v>
      </c>
      <c r="I43" t="s">
        <v>80</v>
      </c>
      <c r="J43" t="s">
        <v>81</v>
      </c>
      <c r="K43" t="str">
        <f>"7506593905030312"</f>
        <v>7506593905030312</v>
      </c>
      <c r="N43" s="6" t="s">
        <v>771</v>
      </c>
    </row>
    <row r="44" spans="1:14" x14ac:dyDescent="0.25">
      <c r="A44" t="s">
        <v>728</v>
      </c>
      <c r="B44" s="1">
        <v>44011</v>
      </c>
      <c r="C44">
        <v>-46.35</v>
      </c>
      <c r="F44" t="s">
        <v>98</v>
      </c>
      <c r="G44" t="s">
        <v>147</v>
      </c>
      <c r="H44" t="s">
        <v>54</v>
      </c>
      <c r="L44">
        <v>7040257331</v>
      </c>
      <c r="N44" s="6" t="s">
        <v>148</v>
      </c>
    </row>
    <row r="45" spans="1:14" x14ac:dyDescent="0.25">
      <c r="A45" t="s">
        <v>728</v>
      </c>
      <c r="B45" s="1">
        <v>44011</v>
      </c>
      <c r="C45">
        <v>-2.8</v>
      </c>
      <c r="F45" t="s">
        <v>22</v>
      </c>
      <c r="I45" t="s">
        <v>772</v>
      </c>
      <c r="J45" t="s">
        <v>144</v>
      </c>
      <c r="K45" t="str">
        <f>"7506593905030312"</f>
        <v>7506593905030312</v>
      </c>
      <c r="N45" s="6" t="s">
        <v>773</v>
      </c>
    </row>
    <row r="46" spans="1:14" x14ac:dyDescent="0.25">
      <c r="A46" t="s">
        <v>728</v>
      </c>
      <c r="B46" s="1">
        <v>44011</v>
      </c>
      <c r="C46">
        <v>-3.2</v>
      </c>
      <c r="F46" t="s">
        <v>22</v>
      </c>
      <c r="I46" t="s">
        <v>250</v>
      </c>
      <c r="J46" t="s">
        <v>251</v>
      </c>
      <c r="K46" t="str">
        <f>"7506593905030312"</f>
        <v>7506593905030312</v>
      </c>
      <c r="N46" s="6" t="s">
        <v>774</v>
      </c>
    </row>
    <row r="47" spans="1:14" x14ac:dyDescent="0.25">
      <c r="A47" t="s">
        <v>728</v>
      </c>
      <c r="B47" s="1">
        <v>44011</v>
      </c>
      <c r="D47">
        <v>-1124.6099999999999</v>
      </c>
      <c r="E47" s="17" t="s">
        <v>782</v>
      </c>
      <c r="F47" t="s">
        <v>29</v>
      </c>
      <c r="G47" t="s">
        <v>775</v>
      </c>
      <c r="H47" t="s">
        <v>776</v>
      </c>
      <c r="L47">
        <v>26982324187</v>
      </c>
      <c r="N47" s="6" t="s">
        <v>777</v>
      </c>
    </row>
    <row r="48" spans="1:14" x14ac:dyDescent="0.25">
      <c r="A48" t="s">
        <v>728</v>
      </c>
      <c r="B48" s="1">
        <v>44011</v>
      </c>
      <c r="C48">
        <v>-16.07</v>
      </c>
      <c r="F48" t="s">
        <v>29</v>
      </c>
      <c r="G48" t="s">
        <v>349</v>
      </c>
      <c r="H48" t="s">
        <v>350</v>
      </c>
      <c r="L48">
        <v>620464287949</v>
      </c>
      <c r="N48" s="6" t="s">
        <v>778</v>
      </c>
    </row>
    <row r="49" spans="1:14" x14ac:dyDescent="0.25">
      <c r="A49" t="s">
        <v>728</v>
      </c>
      <c r="B49" s="1">
        <v>44012</v>
      </c>
      <c r="C49" s="17">
        <v>-190.58</v>
      </c>
      <c r="F49" t="s">
        <v>149</v>
      </c>
      <c r="L49" t="s">
        <v>779</v>
      </c>
      <c r="M49" t="s">
        <v>151</v>
      </c>
      <c r="N49" s="6" t="s">
        <v>152</v>
      </c>
    </row>
    <row r="51" spans="1:14" ht="15.75" customHeight="1" x14ac:dyDescent="0.25">
      <c r="C51" s="8" t="str">
        <f>C4</f>
        <v>PRIVE</v>
      </c>
      <c r="D51" s="8" t="str">
        <f t="shared" ref="D51:E51" si="1">D4</f>
        <v>EXTRA</v>
      </c>
      <c r="E51" s="8" t="str">
        <f t="shared" si="1"/>
        <v>PRO</v>
      </c>
      <c r="N51"/>
    </row>
    <row r="52" spans="1:14" ht="15.75" customHeight="1" x14ac:dyDescent="0.25">
      <c r="C52" s="9">
        <f>SUM(C5:C50)</f>
        <v>-834.21000000000049</v>
      </c>
      <c r="D52" s="9">
        <f t="shared" ref="D52:E52" si="2">SUM(D5:D50)</f>
        <v>-1124.6099999999999</v>
      </c>
      <c r="E52" s="9">
        <f t="shared" si="2"/>
        <v>-1794.16</v>
      </c>
      <c r="N52"/>
    </row>
    <row r="53" spans="1:14" ht="15.75" customHeight="1" x14ac:dyDescent="0.25">
      <c r="C53" s="78">
        <f>SUM(C52:D52)</f>
        <v>-1958.8200000000004</v>
      </c>
      <c r="D53" s="79"/>
      <c r="E53" s="3"/>
      <c r="N53"/>
    </row>
    <row r="55" spans="1:14" x14ac:dyDescent="0.25">
      <c r="C55" t="s">
        <v>666</v>
      </c>
      <c r="D55" s="7">
        <f>C49+C10+C6</f>
        <v>-427.54</v>
      </c>
      <c r="E55" s="15" t="s">
        <v>822</v>
      </c>
    </row>
  </sheetData>
  <mergeCells count="1">
    <mergeCell ref="C53:D53"/>
  </mergeCell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49F-13BF-4B8D-910F-952DFEB67B16}">
  <dimension ref="A4:O74"/>
  <sheetViews>
    <sheetView topLeftCell="A58" workbookViewId="0">
      <selection activeCell="A70" sqref="A70:XFD74"/>
    </sheetView>
  </sheetViews>
  <sheetFormatPr baseColWidth="10" defaultRowHeight="15" x14ac:dyDescent="0.25"/>
  <cols>
    <col min="5" max="5" width="15.85546875" customWidth="1"/>
    <col min="15" max="15" width="11.42578125" style="6"/>
  </cols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6" spans="1:15" x14ac:dyDescent="0.25">
      <c r="A6" t="s">
        <v>728</v>
      </c>
      <c r="B6" s="1">
        <v>44013</v>
      </c>
      <c r="C6" s="5">
        <v>255.33</v>
      </c>
      <c r="D6" s="5"/>
      <c r="E6" s="5"/>
      <c r="F6" t="s">
        <v>17</v>
      </c>
      <c r="G6" t="s">
        <v>18</v>
      </c>
      <c r="H6" t="s">
        <v>19</v>
      </c>
      <c r="L6" t="s">
        <v>20</v>
      </c>
      <c r="N6" s="6" t="s">
        <v>21</v>
      </c>
      <c r="O6"/>
    </row>
    <row r="7" spans="1:15" x14ac:dyDescent="0.25">
      <c r="A7" t="s">
        <v>728</v>
      </c>
      <c r="B7" s="1">
        <v>44013</v>
      </c>
      <c r="C7" s="5">
        <v>-2</v>
      </c>
      <c r="D7" s="5"/>
      <c r="E7" s="5"/>
      <c r="F7" t="s">
        <v>63</v>
      </c>
      <c r="N7" s="6" t="s">
        <v>64</v>
      </c>
      <c r="O7"/>
    </row>
    <row r="8" spans="1:15" x14ac:dyDescent="0.25">
      <c r="A8" t="s">
        <v>823</v>
      </c>
      <c r="B8" s="1">
        <v>44013</v>
      </c>
      <c r="C8" s="5">
        <v>-7.3</v>
      </c>
      <c r="D8" s="5"/>
      <c r="E8" s="5"/>
      <c r="F8" t="s">
        <v>22</v>
      </c>
      <c r="I8" t="s">
        <v>530</v>
      </c>
      <c r="J8" t="s">
        <v>531</v>
      </c>
      <c r="K8" t="str">
        <f>"7506593905030312"</f>
        <v>7506593905030312</v>
      </c>
      <c r="N8" s="6" t="s">
        <v>824</v>
      </c>
      <c r="O8"/>
    </row>
    <row r="9" spans="1:15" x14ac:dyDescent="0.25">
      <c r="A9" t="s">
        <v>823</v>
      </c>
      <c r="B9" s="1">
        <v>44014</v>
      </c>
      <c r="C9" s="5"/>
      <c r="D9" s="5"/>
      <c r="E9" s="5">
        <v>-2000</v>
      </c>
      <c r="F9" t="s">
        <v>29</v>
      </c>
      <c r="G9" t="s">
        <v>517</v>
      </c>
      <c r="H9" t="s">
        <v>518</v>
      </c>
      <c r="L9">
        <v>65421224311</v>
      </c>
      <c r="N9" s="6" t="s">
        <v>825</v>
      </c>
      <c r="O9"/>
    </row>
    <row r="10" spans="1:15" x14ac:dyDescent="0.25">
      <c r="A10" t="s">
        <v>823</v>
      </c>
      <c r="B10" s="1">
        <v>44014</v>
      </c>
      <c r="C10" s="5">
        <v>-13.8</v>
      </c>
      <c r="D10" s="5"/>
      <c r="E10" s="5"/>
      <c r="F10" t="s">
        <v>22</v>
      </c>
      <c r="I10" t="s">
        <v>144</v>
      </c>
      <c r="K10" t="str">
        <f t="shared" ref="K10:K23" si="0">"7506593905030312"</f>
        <v>7506593905030312</v>
      </c>
      <c r="N10" s="6" t="s">
        <v>826</v>
      </c>
      <c r="O10"/>
    </row>
    <row r="11" spans="1:15" x14ac:dyDescent="0.25">
      <c r="A11" t="s">
        <v>823</v>
      </c>
      <c r="B11" s="1">
        <v>44015</v>
      </c>
      <c r="C11" s="5">
        <v>-6.2</v>
      </c>
      <c r="D11" s="5"/>
      <c r="E11" s="5"/>
      <c r="F11" t="s">
        <v>13</v>
      </c>
      <c r="I11" t="s">
        <v>76</v>
      </c>
      <c r="J11" t="s">
        <v>77</v>
      </c>
      <c r="K11" t="str">
        <f t="shared" si="0"/>
        <v>7506593905030312</v>
      </c>
      <c r="N11" s="6" t="s">
        <v>827</v>
      </c>
      <c r="O11"/>
    </row>
    <row r="12" spans="1:15" x14ac:dyDescent="0.25">
      <c r="A12" t="s">
        <v>823</v>
      </c>
      <c r="B12" s="1">
        <v>44015</v>
      </c>
      <c r="C12" s="5">
        <v>-1.8</v>
      </c>
      <c r="D12" s="5"/>
      <c r="E12" s="5"/>
      <c r="F12" t="s">
        <v>13</v>
      </c>
      <c r="I12" t="s">
        <v>828</v>
      </c>
      <c r="J12" t="s">
        <v>77</v>
      </c>
      <c r="K12" t="str">
        <f t="shared" si="0"/>
        <v>7506593905030312</v>
      </c>
      <c r="N12" s="6" t="s">
        <v>829</v>
      </c>
      <c r="O12"/>
    </row>
    <row r="13" spans="1:15" x14ac:dyDescent="0.25">
      <c r="A13" t="s">
        <v>823</v>
      </c>
      <c r="B13" s="1">
        <v>44015</v>
      </c>
      <c r="C13" s="5">
        <v>-4.5</v>
      </c>
      <c r="D13" s="5"/>
      <c r="E13" s="5"/>
      <c r="F13" t="s">
        <v>13</v>
      </c>
      <c r="I13" t="s">
        <v>830</v>
      </c>
      <c r="J13" t="s">
        <v>15</v>
      </c>
      <c r="K13" t="str">
        <f t="shared" si="0"/>
        <v>7506593905030312</v>
      </c>
      <c r="N13" s="6" t="s">
        <v>831</v>
      </c>
      <c r="O13"/>
    </row>
    <row r="14" spans="1:15" x14ac:dyDescent="0.25">
      <c r="A14" t="s">
        <v>823</v>
      </c>
      <c r="B14" s="1">
        <v>44015</v>
      </c>
      <c r="C14" s="5">
        <v>-16.7</v>
      </c>
      <c r="D14" s="5"/>
      <c r="E14" s="5"/>
      <c r="F14" t="s">
        <v>13</v>
      </c>
      <c r="I14" t="s">
        <v>832</v>
      </c>
      <c r="J14" t="s">
        <v>15</v>
      </c>
      <c r="K14" t="str">
        <f t="shared" si="0"/>
        <v>7506593905030312</v>
      </c>
      <c r="N14" s="6" t="s">
        <v>833</v>
      </c>
      <c r="O14"/>
    </row>
    <row r="15" spans="1:15" x14ac:dyDescent="0.25">
      <c r="A15" t="s">
        <v>823</v>
      </c>
      <c r="B15" s="1">
        <v>44015</v>
      </c>
      <c r="C15" s="5">
        <v>-4.4000000000000004</v>
      </c>
      <c r="D15" s="5"/>
      <c r="E15" s="5"/>
      <c r="F15" t="s">
        <v>13</v>
      </c>
      <c r="I15" t="s">
        <v>834</v>
      </c>
      <c r="J15" t="s">
        <v>15</v>
      </c>
      <c r="K15" t="str">
        <f t="shared" si="0"/>
        <v>7506593905030312</v>
      </c>
      <c r="N15" s="6" t="s">
        <v>835</v>
      </c>
      <c r="O15"/>
    </row>
    <row r="16" spans="1:15" x14ac:dyDescent="0.25">
      <c r="A16" t="s">
        <v>823</v>
      </c>
      <c r="B16" s="1">
        <v>44014</v>
      </c>
      <c r="C16" s="5">
        <v>-3.2</v>
      </c>
      <c r="D16" s="5"/>
      <c r="E16" s="5"/>
      <c r="F16" t="s">
        <v>22</v>
      </c>
      <c r="I16" t="s">
        <v>251</v>
      </c>
      <c r="K16" t="str">
        <f t="shared" si="0"/>
        <v>7506593905030312</v>
      </c>
      <c r="N16" s="6" t="s">
        <v>836</v>
      </c>
      <c r="O16"/>
    </row>
    <row r="17" spans="1:15" x14ac:dyDescent="0.25">
      <c r="A17" t="s">
        <v>823</v>
      </c>
      <c r="B17" s="1">
        <v>44015</v>
      </c>
      <c r="C17" s="5">
        <v>-9.15</v>
      </c>
      <c r="D17" s="5"/>
      <c r="E17" s="5"/>
      <c r="F17" t="s">
        <v>13</v>
      </c>
      <c r="I17" t="s">
        <v>837</v>
      </c>
      <c r="J17" t="s">
        <v>77</v>
      </c>
      <c r="K17" t="str">
        <f t="shared" si="0"/>
        <v>7506593905030312</v>
      </c>
      <c r="N17" s="6" t="s">
        <v>838</v>
      </c>
      <c r="O17"/>
    </row>
    <row r="18" spans="1:15" x14ac:dyDescent="0.25">
      <c r="A18" t="s">
        <v>823</v>
      </c>
      <c r="B18" s="1">
        <v>44017</v>
      </c>
      <c r="C18" s="5">
        <v>-2.7</v>
      </c>
      <c r="D18" s="5"/>
      <c r="E18" s="5"/>
      <c r="F18" t="s">
        <v>13</v>
      </c>
      <c r="I18" t="s">
        <v>56</v>
      </c>
      <c r="J18" t="s">
        <v>57</v>
      </c>
      <c r="K18" t="str">
        <f t="shared" si="0"/>
        <v>7506593905030312</v>
      </c>
      <c r="N18" s="6" t="s">
        <v>839</v>
      </c>
      <c r="O18"/>
    </row>
    <row r="19" spans="1:15" x14ac:dyDescent="0.25">
      <c r="A19" t="s">
        <v>823</v>
      </c>
      <c r="B19" s="1">
        <v>44017</v>
      </c>
      <c r="C19" s="5">
        <v>-11.2</v>
      </c>
      <c r="D19" s="5"/>
      <c r="E19" s="5"/>
      <c r="F19" t="s">
        <v>22</v>
      </c>
      <c r="I19" t="s">
        <v>59</v>
      </c>
      <c r="J19" t="s">
        <v>60</v>
      </c>
      <c r="K19" t="str">
        <f t="shared" si="0"/>
        <v>7506593905030312</v>
      </c>
      <c r="N19" s="6" t="s">
        <v>840</v>
      </c>
      <c r="O19"/>
    </row>
    <row r="20" spans="1:15" x14ac:dyDescent="0.25">
      <c r="A20" t="s">
        <v>823</v>
      </c>
      <c r="B20" s="1">
        <v>44019</v>
      </c>
      <c r="C20" s="5">
        <v>-49.8</v>
      </c>
      <c r="D20" s="5"/>
      <c r="E20" s="5"/>
      <c r="F20" t="s">
        <v>22</v>
      </c>
      <c r="I20" t="s">
        <v>841</v>
      </c>
      <c r="J20" t="s">
        <v>842</v>
      </c>
      <c r="K20" t="str">
        <f t="shared" si="0"/>
        <v>7506593905030312</v>
      </c>
      <c r="N20" s="6" t="s">
        <v>843</v>
      </c>
      <c r="O20"/>
    </row>
    <row r="21" spans="1:15" x14ac:dyDescent="0.25">
      <c r="A21" t="s">
        <v>823</v>
      </c>
      <c r="B21" s="1">
        <v>44020</v>
      </c>
      <c r="C21" s="5">
        <v>-19.559999999999999</v>
      </c>
      <c r="D21" s="5"/>
      <c r="E21" s="5"/>
      <c r="F21" t="s">
        <v>13</v>
      </c>
      <c r="I21" t="s">
        <v>844</v>
      </c>
      <c r="J21" t="s">
        <v>381</v>
      </c>
      <c r="K21" t="str">
        <f t="shared" si="0"/>
        <v>7506593905030312</v>
      </c>
      <c r="N21" s="6" t="s">
        <v>845</v>
      </c>
      <c r="O21"/>
    </row>
    <row r="22" spans="1:15" x14ac:dyDescent="0.25">
      <c r="A22" t="s">
        <v>823</v>
      </c>
      <c r="B22" s="1">
        <v>44020</v>
      </c>
      <c r="C22" s="5">
        <v>-2.5</v>
      </c>
      <c r="D22" s="5"/>
      <c r="E22" s="5"/>
      <c r="F22" t="s">
        <v>13</v>
      </c>
      <c r="I22" t="s">
        <v>846</v>
      </c>
      <c r="J22" t="s">
        <v>847</v>
      </c>
      <c r="K22" t="str">
        <f t="shared" si="0"/>
        <v>7506593905030312</v>
      </c>
      <c r="N22" s="6" t="s">
        <v>848</v>
      </c>
      <c r="O22"/>
    </row>
    <row r="23" spans="1:15" x14ac:dyDescent="0.25">
      <c r="A23" t="s">
        <v>823</v>
      </c>
      <c r="B23" s="1">
        <v>44020</v>
      </c>
      <c r="C23" s="5">
        <v>-7.3</v>
      </c>
      <c r="D23" s="5"/>
      <c r="E23" s="5"/>
      <c r="F23" t="s">
        <v>22</v>
      </c>
      <c r="I23" t="s">
        <v>530</v>
      </c>
      <c r="J23" t="s">
        <v>531</v>
      </c>
      <c r="K23" t="str">
        <f t="shared" si="0"/>
        <v>7506593905030312</v>
      </c>
      <c r="N23" s="6" t="s">
        <v>849</v>
      </c>
      <c r="O23"/>
    </row>
    <row r="24" spans="1:15" x14ac:dyDescent="0.25">
      <c r="A24" t="s">
        <v>850</v>
      </c>
      <c r="B24" s="1">
        <v>44023</v>
      </c>
      <c r="D24" s="5"/>
      <c r="E24" s="5">
        <v>8</v>
      </c>
      <c r="F24" t="s">
        <v>17</v>
      </c>
      <c r="G24" t="s">
        <v>18</v>
      </c>
      <c r="H24" t="s">
        <v>19</v>
      </c>
      <c r="L24" t="s">
        <v>851</v>
      </c>
      <c r="N24" s="6" t="s">
        <v>21</v>
      </c>
      <c r="O24"/>
    </row>
    <row r="25" spans="1:15" x14ac:dyDescent="0.25">
      <c r="A25" t="s">
        <v>850</v>
      </c>
      <c r="B25" s="1">
        <v>44023</v>
      </c>
      <c r="C25" s="5">
        <v>-35.85</v>
      </c>
      <c r="D25" s="5"/>
      <c r="E25" s="5"/>
      <c r="F25" t="s">
        <v>29</v>
      </c>
      <c r="G25" t="s">
        <v>136</v>
      </c>
      <c r="H25" t="s">
        <v>137</v>
      </c>
      <c r="L25">
        <v>940027562697</v>
      </c>
      <c r="N25" s="6" t="s">
        <v>852</v>
      </c>
      <c r="O25"/>
    </row>
    <row r="26" spans="1:15" x14ac:dyDescent="0.25">
      <c r="A26" t="s">
        <v>850</v>
      </c>
      <c r="B26" s="1">
        <v>44024</v>
      </c>
      <c r="C26" s="5">
        <v>-5.5</v>
      </c>
      <c r="D26" s="5"/>
      <c r="E26" s="5"/>
      <c r="F26" t="s">
        <v>13</v>
      </c>
      <c r="I26" t="s">
        <v>56</v>
      </c>
      <c r="J26" t="s">
        <v>57</v>
      </c>
      <c r="K26" t="str">
        <f t="shared" ref="K26:K31" si="1">"7506593905030312"</f>
        <v>7506593905030312</v>
      </c>
      <c r="N26" s="6" t="s">
        <v>853</v>
      </c>
      <c r="O26"/>
    </row>
    <row r="27" spans="1:15" x14ac:dyDescent="0.25">
      <c r="A27" t="s">
        <v>850</v>
      </c>
      <c r="B27" s="1">
        <v>44024</v>
      </c>
      <c r="C27" s="5">
        <v>-65.34</v>
      </c>
      <c r="D27" s="5"/>
      <c r="E27" s="5"/>
      <c r="F27" t="s">
        <v>13</v>
      </c>
      <c r="I27" t="s">
        <v>854</v>
      </c>
      <c r="J27" t="s">
        <v>57</v>
      </c>
      <c r="K27" t="str">
        <f t="shared" si="1"/>
        <v>7506593905030312</v>
      </c>
      <c r="N27" s="6" t="s">
        <v>855</v>
      </c>
      <c r="O27"/>
    </row>
    <row r="28" spans="1:15" x14ac:dyDescent="0.25">
      <c r="A28" t="s">
        <v>850</v>
      </c>
      <c r="B28" s="1">
        <v>44025</v>
      </c>
      <c r="C28" s="5">
        <v>-96</v>
      </c>
      <c r="D28" s="5"/>
      <c r="E28" s="5"/>
      <c r="F28" t="s">
        <v>13</v>
      </c>
      <c r="I28" t="s">
        <v>856</v>
      </c>
      <c r="J28" t="s">
        <v>857</v>
      </c>
      <c r="K28" t="str">
        <f t="shared" si="1"/>
        <v>7506593905030312</v>
      </c>
      <c r="N28" s="6" t="s">
        <v>858</v>
      </c>
      <c r="O28"/>
    </row>
    <row r="29" spans="1:15" x14ac:dyDescent="0.25">
      <c r="A29" t="s">
        <v>850</v>
      </c>
      <c r="B29" s="1">
        <v>44025</v>
      </c>
      <c r="C29" s="5">
        <v>-13.3</v>
      </c>
      <c r="D29" s="5"/>
      <c r="E29" s="5"/>
      <c r="F29" t="s">
        <v>13</v>
      </c>
      <c r="I29" t="s">
        <v>859</v>
      </c>
      <c r="J29" t="s">
        <v>860</v>
      </c>
      <c r="K29" t="str">
        <f t="shared" si="1"/>
        <v>7506593905030312</v>
      </c>
      <c r="N29" s="6" t="s">
        <v>861</v>
      </c>
      <c r="O29"/>
    </row>
    <row r="30" spans="1:15" x14ac:dyDescent="0.25">
      <c r="A30" t="s">
        <v>850</v>
      </c>
      <c r="B30" s="1">
        <v>44025</v>
      </c>
      <c r="C30" s="5">
        <v>-9.85</v>
      </c>
      <c r="D30" s="5"/>
      <c r="E30" s="5"/>
      <c r="F30" t="s">
        <v>13</v>
      </c>
      <c r="I30" t="s">
        <v>862</v>
      </c>
      <c r="J30" t="s">
        <v>863</v>
      </c>
      <c r="K30" t="str">
        <f t="shared" si="1"/>
        <v>7506593905030312</v>
      </c>
      <c r="N30" s="6" t="s">
        <v>864</v>
      </c>
      <c r="O30"/>
    </row>
    <row r="31" spans="1:15" x14ac:dyDescent="0.25">
      <c r="A31" t="s">
        <v>850</v>
      </c>
      <c r="B31" s="1">
        <v>44026</v>
      </c>
      <c r="C31" s="5">
        <v>-6.3</v>
      </c>
      <c r="D31" s="5"/>
      <c r="E31" s="5"/>
      <c r="F31" t="s">
        <v>13</v>
      </c>
      <c r="I31" t="s">
        <v>865</v>
      </c>
      <c r="J31" t="s">
        <v>144</v>
      </c>
      <c r="K31" t="str">
        <f t="shared" si="1"/>
        <v>7506593905030312</v>
      </c>
      <c r="N31" s="6" t="s">
        <v>866</v>
      </c>
      <c r="O31"/>
    </row>
    <row r="32" spans="1:15" x14ac:dyDescent="0.25">
      <c r="A32" t="s">
        <v>850</v>
      </c>
      <c r="B32" s="1">
        <v>44026</v>
      </c>
      <c r="D32" s="5">
        <v>-108.01</v>
      </c>
      <c r="E32" s="20" t="s">
        <v>918</v>
      </c>
      <c r="F32" t="s">
        <v>29</v>
      </c>
      <c r="G32" t="s">
        <v>867</v>
      </c>
      <c r="H32" t="s">
        <v>868</v>
      </c>
      <c r="L32">
        <v>101261290327</v>
      </c>
      <c r="N32" s="6" t="s">
        <v>869</v>
      </c>
      <c r="O32"/>
    </row>
    <row r="33" spans="1:15" x14ac:dyDescent="0.25">
      <c r="A33" t="s">
        <v>850</v>
      </c>
      <c r="B33" s="1">
        <v>44026</v>
      </c>
      <c r="D33" s="5">
        <v>-108.01</v>
      </c>
      <c r="E33" s="20" t="s">
        <v>918</v>
      </c>
      <c r="F33" t="s">
        <v>29</v>
      </c>
      <c r="G33" t="s">
        <v>867</v>
      </c>
      <c r="H33" t="s">
        <v>868</v>
      </c>
      <c r="L33">
        <v>101258520369</v>
      </c>
      <c r="N33" s="6" t="s">
        <v>870</v>
      </c>
      <c r="O33"/>
    </row>
    <row r="34" spans="1:15" x14ac:dyDescent="0.25">
      <c r="A34" t="s">
        <v>850</v>
      </c>
      <c r="B34" s="1">
        <v>44026</v>
      </c>
      <c r="C34" s="5">
        <v>-1.6</v>
      </c>
      <c r="D34" s="5"/>
      <c r="E34" s="5"/>
      <c r="F34" t="s">
        <v>22</v>
      </c>
      <c r="I34" t="s">
        <v>250</v>
      </c>
      <c r="J34" t="s">
        <v>251</v>
      </c>
      <c r="K34" t="str">
        <f>"7506593905030312"</f>
        <v>7506593905030312</v>
      </c>
      <c r="N34" s="6" t="s">
        <v>871</v>
      </c>
      <c r="O34"/>
    </row>
    <row r="35" spans="1:15" x14ac:dyDescent="0.25">
      <c r="A35" t="s">
        <v>850</v>
      </c>
      <c r="B35" s="1">
        <v>44027</v>
      </c>
      <c r="C35" s="5">
        <v>-17.7</v>
      </c>
      <c r="D35" s="5"/>
      <c r="E35" s="5"/>
      <c r="F35" t="s">
        <v>13</v>
      </c>
      <c r="I35" t="s">
        <v>199</v>
      </c>
      <c r="J35" t="s">
        <v>197</v>
      </c>
      <c r="K35" t="str">
        <f>"7506593905030312"</f>
        <v>7506593905030312</v>
      </c>
      <c r="N35" s="6" t="s">
        <v>872</v>
      </c>
      <c r="O35"/>
    </row>
    <row r="36" spans="1:15" x14ac:dyDescent="0.25">
      <c r="A36" t="s">
        <v>850</v>
      </c>
      <c r="B36" s="1">
        <v>44028</v>
      </c>
      <c r="C36" s="5">
        <v>-190</v>
      </c>
      <c r="D36" s="5"/>
      <c r="E36" s="5"/>
      <c r="F36" t="s">
        <v>98</v>
      </c>
      <c r="G36" t="s">
        <v>99</v>
      </c>
      <c r="H36" t="s">
        <v>100</v>
      </c>
      <c r="L36" t="s">
        <v>873</v>
      </c>
      <c r="N36" s="6" t="s">
        <v>102</v>
      </c>
      <c r="O36"/>
    </row>
    <row r="37" spans="1:15" x14ac:dyDescent="0.25">
      <c r="A37" t="s">
        <v>850</v>
      </c>
      <c r="B37" s="1">
        <v>44028</v>
      </c>
      <c r="C37" s="5">
        <v>-4.7</v>
      </c>
      <c r="D37" s="5"/>
      <c r="E37" s="5"/>
      <c r="F37" t="s">
        <v>13</v>
      </c>
      <c r="I37" t="s">
        <v>874</v>
      </c>
      <c r="J37" t="s">
        <v>144</v>
      </c>
      <c r="K37" t="str">
        <f t="shared" ref="K37:K48" si="2">"7506593905030312"</f>
        <v>7506593905030312</v>
      </c>
      <c r="N37" s="6" t="s">
        <v>875</v>
      </c>
      <c r="O37"/>
    </row>
    <row r="38" spans="1:15" x14ac:dyDescent="0.25">
      <c r="A38" t="s">
        <v>850</v>
      </c>
      <c r="B38" s="1">
        <v>44028</v>
      </c>
      <c r="C38" s="5">
        <v>-2.7</v>
      </c>
      <c r="D38" s="5"/>
      <c r="E38" s="5"/>
      <c r="F38" t="s">
        <v>13</v>
      </c>
      <c r="I38" t="s">
        <v>310</v>
      </c>
      <c r="J38" t="s">
        <v>311</v>
      </c>
      <c r="K38" t="str">
        <f t="shared" si="2"/>
        <v>7506593905030312</v>
      </c>
      <c r="N38" s="6" t="s">
        <v>876</v>
      </c>
      <c r="O38"/>
    </row>
    <row r="39" spans="1:15" x14ac:dyDescent="0.25">
      <c r="A39" t="s">
        <v>850</v>
      </c>
      <c r="B39" s="1">
        <v>44028</v>
      </c>
      <c r="C39" s="5">
        <v>-11.98</v>
      </c>
      <c r="D39" s="5"/>
      <c r="E39" s="5"/>
      <c r="F39" t="s">
        <v>13</v>
      </c>
      <c r="I39" t="s">
        <v>413</v>
      </c>
      <c r="J39" t="s">
        <v>345</v>
      </c>
      <c r="K39" t="str">
        <f t="shared" si="2"/>
        <v>7506593905030312</v>
      </c>
      <c r="N39" s="6" t="s">
        <v>877</v>
      </c>
      <c r="O39"/>
    </row>
    <row r="40" spans="1:15" x14ac:dyDescent="0.25">
      <c r="A40" t="s">
        <v>850</v>
      </c>
      <c r="B40" s="1">
        <v>44027</v>
      </c>
      <c r="C40" s="5">
        <v>-7.3</v>
      </c>
      <c r="D40" s="5"/>
      <c r="E40" s="5"/>
      <c r="F40" t="s">
        <v>22</v>
      </c>
      <c r="I40" t="s">
        <v>530</v>
      </c>
      <c r="J40" t="s">
        <v>531</v>
      </c>
      <c r="K40" t="str">
        <f t="shared" si="2"/>
        <v>7506593905030312</v>
      </c>
      <c r="N40" s="6" t="s">
        <v>878</v>
      </c>
      <c r="O40"/>
    </row>
    <row r="41" spans="1:15" x14ac:dyDescent="0.25">
      <c r="A41" t="s">
        <v>850</v>
      </c>
      <c r="B41" s="1">
        <v>44028</v>
      </c>
      <c r="C41" s="5">
        <v>-7</v>
      </c>
      <c r="D41" s="5"/>
      <c r="E41" s="5"/>
      <c r="F41" t="s">
        <v>22</v>
      </c>
      <c r="I41" t="s">
        <v>486</v>
      </c>
      <c r="J41" t="s">
        <v>57</v>
      </c>
      <c r="K41" t="str">
        <f t="shared" si="2"/>
        <v>7506593905030312</v>
      </c>
      <c r="N41" s="6" t="s">
        <v>879</v>
      </c>
      <c r="O41"/>
    </row>
    <row r="42" spans="1:15" x14ac:dyDescent="0.25">
      <c r="A42" t="s">
        <v>850</v>
      </c>
      <c r="B42" s="1">
        <v>44028</v>
      </c>
      <c r="C42" s="5">
        <v>-1.6</v>
      </c>
      <c r="D42" s="5"/>
      <c r="E42" s="5"/>
      <c r="F42" t="s">
        <v>22</v>
      </c>
      <c r="I42" t="s">
        <v>250</v>
      </c>
      <c r="J42" t="s">
        <v>251</v>
      </c>
      <c r="K42" t="str">
        <f t="shared" si="2"/>
        <v>7506593905030312</v>
      </c>
      <c r="N42" s="6" t="s">
        <v>880</v>
      </c>
      <c r="O42"/>
    </row>
    <row r="43" spans="1:15" x14ac:dyDescent="0.25">
      <c r="A43" t="s">
        <v>850</v>
      </c>
      <c r="B43" s="1">
        <v>44031</v>
      </c>
      <c r="C43" s="5">
        <v>-2.7</v>
      </c>
      <c r="D43" s="5"/>
      <c r="E43" s="5"/>
      <c r="F43" t="s">
        <v>13</v>
      </c>
      <c r="I43" t="s">
        <v>56</v>
      </c>
      <c r="J43" t="s">
        <v>57</v>
      </c>
      <c r="K43" t="str">
        <f t="shared" si="2"/>
        <v>7506593905030312</v>
      </c>
      <c r="N43" s="6" t="s">
        <v>881</v>
      </c>
      <c r="O43"/>
    </row>
    <row r="44" spans="1:15" x14ac:dyDescent="0.25">
      <c r="A44" t="s">
        <v>850</v>
      </c>
      <c r="B44" s="1">
        <v>44030</v>
      </c>
      <c r="C44" s="5">
        <v>-9</v>
      </c>
      <c r="D44" s="5"/>
      <c r="E44" s="5"/>
      <c r="F44" t="s">
        <v>22</v>
      </c>
      <c r="I44" t="s">
        <v>882</v>
      </c>
      <c r="J44" t="s">
        <v>883</v>
      </c>
      <c r="K44" t="str">
        <f t="shared" si="2"/>
        <v>7506593905030312</v>
      </c>
      <c r="N44" s="6" t="s">
        <v>884</v>
      </c>
      <c r="O44"/>
    </row>
    <row r="45" spans="1:15" x14ac:dyDescent="0.25">
      <c r="A45" t="s">
        <v>850</v>
      </c>
      <c r="B45" s="1">
        <v>44032</v>
      </c>
      <c r="C45" s="5">
        <v>-61.3</v>
      </c>
      <c r="D45" s="5"/>
      <c r="E45" s="5"/>
      <c r="F45" t="s">
        <v>13</v>
      </c>
      <c r="I45" t="s">
        <v>89</v>
      </c>
      <c r="J45" t="s">
        <v>90</v>
      </c>
      <c r="K45" t="str">
        <f t="shared" si="2"/>
        <v>7506593905030312</v>
      </c>
      <c r="N45" s="6" t="s">
        <v>885</v>
      </c>
      <c r="O45"/>
    </row>
    <row r="46" spans="1:15" x14ac:dyDescent="0.25">
      <c r="A46" t="s">
        <v>850</v>
      </c>
      <c r="B46" s="1">
        <v>44033</v>
      </c>
      <c r="C46" s="5">
        <v>-5.0999999999999996</v>
      </c>
      <c r="D46" s="5"/>
      <c r="E46" s="5"/>
      <c r="F46" t="s">
        <v>13</v>
      </c>
      <c r="I46" t="s">
        <v>886</v>
      </c>
      <c r="J46" t="s">
        <v>27</v>
      </c>
      <c r="K46" t="str">
        <f t="shared" si="2"/>
        <v>7506593905030312</v>
      </c>
      <c r="N46" s="6" t="s">
        <v>887</v>
      </c>
      <c r="O46"/>
    </row>
    <row r="47" spans="1:15" x14ac:dyDescent="0.25">
      <c r="A47" t="s">
        <v>850</v>
      </c>
      <c r="B47" s="1">
        <v>44033</v>
      </c>
      <c r="C47" s="5">
        <v>-68</v>
      </c>
      <c r="D47" s="5"/>
      <c r="E47" s="5"/>
      <c r="F47" t="s">
        <v>13</v>
      </c>
      <c r="I47" t="s">
        <v>888</v>
      </c>
      <c r="J47" t="s">
        <v>15</v>
      </c>
      <c r="K47" t="str">
        <f t="shared" si="2"/>
        <v>7506593905030312</v>
      </c>
      <c r="N47" s="6" t="s">
        <v>889</v>
      </c>
      <c r="O47"/>
    </row>
    <row r="48" spans="1:15" x14ac:dyDescent="0.25">
      <c r="A48" t="s">
        <v>850</v>
      </c>
      <c r="B48" s="1">
        <v>44034</v>
      </c>
      <c r="C48" s="5">
        <v>-240</v>
      </c>
      <c r="D48" s="5"/>
      <c r="E48" s="5"/>
      <c r="F48" t="s">
        <v>43</v>
      </c>
      <c r="I48" t="s">
        <v>112</v>
      </c>
      <c r="J48" t="s">
        <v>57</v>
      </c>
      <c r="K48" t="str">
        <f t="shared" si="2"/>
        <v>7506593905030312</v>
      </c>
      <c r="N48" s="6" t="s">
        <v>890</v>
      </c>
      <c r="O48"/>
    </row>
    <row r="49" spans="1:15" x14ac:dyDescent="0.25">
      <c r="A49" t="s">
        <v>850</v>
      </c>
      <c r="B49" s="1">
        <v>44034</v>
      </c>
      <c r="C49" s="5">
        <v>-0.5</v>
      </c>
      <c r="D49" s="5"/>
      <c r="E49" s="5"/>
      <c r="F49" t="s">
        <v>47</v>
      </c>
      <c r="N49" s="6" t="s">
        <v>48</v>
      </c>
      <c r="O49"/>
    </row>
    <row r="50" spans="1:15" x14ac:dyDescent="0.25">
      <c r="A50" t="s">
        <v>850</v>
      </c>
      <c r="B50" s="1">
        <v>44033</v>
      </c>
      <c r="C50" s="5">
        <v>-5</v>
      </c>
      <c r="D50" s="5"/>
      <c r="E50" s="5"/>
      <c r="F50" t="s">
        <v>22</v>
      </c>
      <c r="I50" t="s">
        <v>891</v>
      </c>
      <c r="J50" t="s">
        <v>15</v>
      </c>
      <c r="K50" t="str">
        <f>"7506593905030312"</f>
        <v>7506593905030312</v>
      </c>
      <c r="N50" s="6" t="s">
        <v>892</v>
      </c>
      <c r="O50"/>
    </row>
    <row r="51" spans="1:15" x14ac:dyDescent="0.25">
      <c r="A51" t="s">
        <v>850</v>
      </c>
      <c r="B51" s="1">
        <v>44034</v>
      </c>
      <c r="D51" s="5">
        <v>553.91</v>
      </c>
      <c r="E51" s="20" t="s">
        <v>919</v>
      </c>
      <c r="F51" t="s">
        <v>17</v>
      </c>
      <c r="G51" t="s">
        <v>893</v>
      </c>
      <c r="H51" t="s">
        <v>894</v>
      </c>
      <c r="L51" t="s">
        <v>895</v>
      </c>
      <c r="N51" s="6" t="s">
        <v>896</v>
      </c>
      <c r="O51"/>
    </row>
    <row r="52" spans="1:15" x14ac:dyDescent="0.25">
      <c r="A52" t="s">
        <v>850</v>
      </c>
      <c r="B52" s="1">
        <v>44034</v>
      </c>
      <c r="C52" s="5">
        <v>-5.65</v>
      </c>
      <c r="D52" s="5"/>
      <c r="E52" s="5"/>
      <c r="F52" t="s">
        <v>22</v>
      </c>
      <c r="I52" t="s">
        <v>486</v>
      </c>
      <c r="J52" t="s">
        <v>57</v>
      </c>
      <c r="K52" t="str">
        <f>"7506593905030312"</f>
        <v>7506593905030312</v>
      </c>
      <c r="N52" s="6" t="s">
        <v>897</v>
      </c>
      <c r="O52"/>
    </row>
    <row r="53" spans="1:15" x14ac:dyDescent="0.25">
      <c r="A53" t="s">
        <v>850</v>
      </c>
      <c r="B53" s="1">
        <v>44035</v>
      </c>
      <c r="D53" s="5"/>
      <c r="E53" s="5">
        <v>-1324.16</v>
      </c>
      <c r="F53" t="s">
        <v>29</v>
      </c>
      <c r="G53" t="s">
        <v>201</v>
      </c>
      <c r="H53" t="s">
        <v>626</v>
      </c>
      <c r="L53">
        <v>320308693072</v>
      </c>
      <c r="N53" s="6" t="s">
        <v>898</v>
      </c>
      <c r="O53"/>
    </row>
    <row r="54" spans="1:15" x14ac:dyDescent="0.25">
      <c r="A54" t="s">
        <v>850</v>
      </c>
      <c r="B54" s="1">
        <v>44035</v>
      </c>
      <c r="C54" s="5">
        <v>-26.99</v>
      </c>
      <c r="D54" s="5"/>
      <c r="E54" s="5"/>
      <c r="F54" t="s">
        <v>29</v>
      </c>
      <c r="G54" t="s">
        <v>53</v>
      </c>
      <c r="H54" t="s">
        <v>54</v>
      </c>
      <c r="L54">
        <v>700479077788</v>
      </c>
      <c r="N54" s="6" t="s">
        <v>899</v>
      </c>
      <c r="O54"/>
    </row>
    <row r="55" spans="1:15" x14ac:dyDescent="0.25">
      <c r="A55" t="s">
        <v>850</v>
      </c>
      <c r="B55" s="1">
        <v>44035</v>
      </c>
      <c r="C55" s="5">
        <v>-29.45</v>
      </c>
      <c r="D55" s="5"/>
      <c r="E55" s="5"/>
      <c r="F55" t="s">
        <v>29</v>
      </c>
      <c r="G55" t="s">
        <v>104</v>
      </c>
      <c r="H55" t="s">
        <v>105</v>
      </c>
      <c r="L55">
        <v>445804038825</v>
      </c>
      <c r="N55" s="6" t="s">
        <v>900</v>
      </c>
      <c r="O55"/>
    </row>
    <row r="56" spans="1:15" x14ac:dyDescent="0.25">
      <c r="A56" t="s">
        <v>850</v>
      </c>
      <c r="B56" s="1">
        <v>44036</v>
      </c>
      <c r="C56" s="5">
        <v>1411.4</v>
      </c>
      <c r="D56" s="5"/>
      <c r="E56" s="5"/>
      <c r="F56" t="s">
        <v>17</v>
      </c>
      <c r="G56" t="s">
        <v>127</v>
      </c>
      <c r="H56" t="s">
        <v>128</v>
      </c>
      <c r="L56" t="s">
        <v>901</v>
      </c>
      <c r="M56" t="s">
        <v>551</v>
      </c>
      <c r="N56" s="6" t="s">
        <v>902</v>
      </c>
      <c r="O56"/>
    </row>
    <row r="57" spans="1:15" x14ac:dyDescent="0.25">
      <c r="A57" t="s">
        <v>850</v>
      </c>
      <c r="B57" s="1">
        <v>44036</v>
      </c>
      <c r="C57" s="5">
        <v>-1.3</v>
      </c>
      <c r="D57" s="5"/>
      <c r="E57" s="5"/>
      <c r="F57" t="s">
        <v>13</v>
      </c>
      <c r="I57" t="s">
        <v>310</v>
      </c>
      <c r="J57" t="s">
        <v>311</v>
      </c>
      <c r="K57" t="str">
        <f t="shared" ref="K57:K62" si="3">"7506593905030312"</f>
        <v>7506593905030312</v>
      </c>
      <c r="N57" s="6" t="s">
        <v>903</v>
      </c>
      <c r="O57"/>
    </row>
    <row r="58" spans="1:15" x14ac:dyDescent="0.25">
      <c r="A58" t="s">
        <v>850</v>
      </c>
      <c r="B58" s="1">
        <v>44036</v>
      </c>
      <c r="C58" s="5">
        <v>-1.35</v>
      </c>
      <c r="D58" s="5"/>
      <c r="E58" s="5"/>
      <c r="F58" t="s">
        <v>22</v>
      </c>
      <c r="I58" t="s">
        <v>530</v>
      </c>
      <c r="J58" t="s">
        <v>531</v>
      </c>
      <c r="K58" t="str">
        <f t="shared" si="3"/>
        <v>7506593905030312</v>
      </c>
      <c r="N58" s="6" t="s">
        <v>904</v>
      </c>
      <c r="O58"/>
    </row>
    <row r="59" spans="1:15" x14ac:dyDescent="0.25">
      <c r="A59" t="s">
        <v>905</v>
      </c>
      <c r="B59" s="1">
        <v>44040</v>
      </c>
      <c r="C59" s="5">
        <v>-69.56</v>
      </c>
      <c r="D59" s="5"/>
      <c r="E59" s="5"/>
      <c r="F59" t="s">
        <v>13</v>
      </c>
      <c r="I59" t="s">
        <v>89</v>
      </c>
      <c r="J59" t="s">
        <v>90</v>
      </c>
      <c r="K59" t="str">
        <f t="shared" si="3"/>
        <v>7506593905030312</v>
      </c>
      <c r="N59" s="6" t="s">
        <v>906</v>
      </c>
      <c r="O59"/>
    </row>
    <row r="60" spans="1:15" x14ac:dyDescent="0.25">
      <c r="A60" t="s">
        <v>905</v>
      </c>
      <c r="B60" s="1">
        <v>44040</v>
      </c>
      <c r="C60" s="5">
        <v>-2.7</v>
      </c>
      <c r="D60" s="5"/>
      <c r="E60" s="5"/>
      <c r="F60" t="s">
        <v>13</v>
      </c>
      <c r="I60" t="s">
        <v>310</v>
      </c>
      <c r="J60" t="s">
        <v>311</v>
      </c>
      <c r="K60" t="str">
        <f t="shared" si="3"/>
        <v>7506593905030312</v>
      </c>
      <c r="N60" s="6" t="s">
        <v>907</v>
      </c>
      <c r="O60"/>
    </row>
    <row r="61" spans="1:15" x14ac:dyDescent="0.25">
      <c r="A61" t="s">
        <v>905</v>
      </c>
      <c r="B61" s="1">
        <v>44040</v>
      </c>
      <c r="C61" s="5">
        <v>-77.98</v>
      </c>
      <c r="D61" s="5"/>
      <c r="E61" s="5"/>
      <c r="F61" t="s">
        <v>13</v>
      </c>
      <c r="I61" t="s">
        <v>908</v>
      </c>
      <c r="J61" t="s">
        <v>144</v>
      </c>
      <c r="K61" t="str">
        <f t="shared" si="3"/>
        <v>7506593905030312</v>
      </c>
      <c r="N61" s="6" t="s">
        <v>909</v>
      </c>
      <c r="O61"/>
    </row>
    <row r="62" spans="1:15" x14ac:dyDescent="0.25">
      <c r="A62" t="s">
        <v>905</v>
      </c>
      <c r="B62" s="1">
        <v>44040</v>
      </c>
      <c r="C62" s="5">
        <v>-2.5</v>
      </c>
      <c r="D62" s="5"/>
      <c r="E62" s="5"/>
      <c r="F62" t="s">
        <v>13</v>
      </c>
      <c r="I62" t="s">
        <v>733</v>
      </c>
      <c r="J62" t="s">
        <v>734</v>
      </c>
      <c r="K62" t="str">
        <f t="shared" si="3"/>
        <v>7506593905030312</v>
      </c>
      <c r="N62" s="6" t="s">
        <v>910</v>
      </c>
      <c r="O62"/>
    </row>
    <row r="63" spans="1:15" x14ac:dyDescent="0.25">
      <c r="A63" t="s">
        <v>905</v>
      </c>
      <c r="B63" s="1">
        <v>44041</v>
      </c>
      <c r="C63" s="5">
        <v>-98.52</v>
      </c>
      <c r="D63" s="5"/>
      <c r="E63" s="5"/>
      <c r="F63" t="s">
        <v>98</v>
      </c>
      <c r="G63" t="s">
        <v>147</v>
      </c>
      <c r="H63" t="s">
        <v>54</v>
      </c>
      <c r="L63">
        <v>7042778210</v>
      </c>
      <c r="N63" s="6" t="s">
        <v>148</v>
      </c>
      <c r="O63"/>
    </row>
    <row r="64" spans="1:15" x14ac:dyDescent="0.25">
      <c r="A64" t="s">
        <v>905</v>
      </c>
      <c r="B64" s="1">
        <v>44040</v>
      </c>
      <c r="C64" s="5">
        <v>-6.1</v>
      </c>
      <c r="D64" s="5"/>
      <c r="E64" s="5"/>
      <c r="F64" t="s">
        <v>22</v>
      </c>
      <c r="I64" t="s">
        <v>911</v>
      </c>
      <c r="J64" t="s">
        <v>144</v>
      </c>
      <c r="K64" t="str">
        <f>"7506593905030312"</f>
        <v>7506593905030312</v>
      </c>
      <c r="N64" s="6" t="s">
        <v>912</v>
      </c>
      <c r="O64"/>
    </row>
    <row r="65" spans="1:15" x14ac:dyDescent="0.25">
      <c r="A65" t="s">
        <v>905</v>
      </c>
      <c r="B65" s="1">
        <v>44040</v>
      </c>
      <c r="C65" s="5">
        <v>-3.03</v>
      </c>
      <c r="D65" s="5"/>
      <c r="E65" s="5"/>
      <c r="F65" t="s">
        <v>22</v>
      </c>
      <c r="I65" t="s">
        <v>911</v>
      </c>
      <c r="J65" t="s">
        <v>144</v>
      </c>
      <c r="K65" t="str">
        <f>"7506593905030312"</f>
        <v>7506593905030312</v>
      </c>
      <c r="N65" s="6" t="s">
        <v>913</v>
      </c>
      <c r="O65"/>
    </row>
    <row r="66" spans="1:15" x14ac:dyDescent="0.25">
      <c r="A66" t="s">
        <v>905</v>
      </c>
      <c r="B66" s="1">
        <v>44041</v>
      </c>
      <c r="C66" s="5">
        <v>-1.45</v>
      </c>
      <c r="D66" s="5"/>
      <c r="E66" s="5"/>
      <c r="F66" t="s">
        <v>13</v>
      </c>
      <c r="I66" t="s">
        <v>914</v>
      </c>
      <c r="J66" t="s">
        <v>381</v>
      </c>
      <c r="K66" t="str">
        <f>"7506593905030312"</f>
        <v>7506593905030312</v>
      </c>
      <c r="N66" s="6" t="s">
        <v>915</v>
      </c>
      <c r="O66"/>
    </row>
    <row r="67" spans="1:15" x14ac:dyDescent="0.25">
      <c r="A67" t="s">
        <v>905</v>
      </c>
      <c r="B67" s="1">
        <v>44041</v>
      </c>
      <c r="C67" s="5">
        <v>-7.45</v>
      </c>
      <c r="D67" s="5"/>
      <c r="E67" s="5"/>
      <c r="F67" t="s">
        <v>22</v>
      </c>
      <c r="I67" t="s">
        <v>530</v>
      </c>
      <c r="J67" t="s">
        <v>531</v>
      </c>
      <c r="K67" t="str">
        <f>"7506593905030312"</f>
        <v>7506593905030312</v>
      </c>
      <c r="N67" s="6" t="s">
        <v>916</v>
      </c>
      <c r="O67"/>
    </row>
    <row r="68" spans="1:15" x14ac:dyDescent="0.25">
      <c r="A68" t="s">
        <v>905</v>
      </c>
      <c r="B68" s="1">
        <v>44042</v>
      </c>
      <c r="C68" s="5">
        <v>-284.82</v>
      </c>
      <c r="D68" s="20" t="s">
        <v>920</v>
      </c>
      <c r="E68" s="5"/>
      <c r="F68" t="s">
        <v>149</v>
      </c>
      <c r="L68" t="s">
        <v>917</v>
      </c>
      <c r="M68" t="s">
        <v>151</v>
      </c>
      <c r="N68" s="6" t="s">
        <v>152</v>
      </c>
      <c r="O68"/>
    </row>
    <row r="69" spans="1:15" x14ac:dyDescent="0.25">
      <c r="C69" s="5"/>
      <c r="D69" s="5"/>
      <c r="E69" s="5"/>
      <c r="N69" s="6"/>
      <c r="O69"/>
    </row>
    <row r="70" spans="1:15" ht="15.75" customHeight="1" x14ac:dyDescent="0.25">
      <c r="C70" s="8" t="str">
        <f>C4</f>
        <v>PRIVE</v>
      </c>
      <c r="D70" s="8" t="str">
        <f t="shared" ref="D70:E70" si="4">D4</f>
        <v>EXTRA</v>
      </c>
      <c r="E70" s="8" t="str">
        <f t="shared" si="4"/>
        <v>PRO</v>
      </c>
      <c r="O70"/>
    </row>
    <row r="71" spans="1:15" ht="15.75" customHeight="1" x14ac:dyDescent="0.25">
      <c r="C71" s="19">
        <f>SUM(C6:C69)</f>
        <v>17.450000000000102</v>
      </c>
      <c r="D71" s="19">
        <f t="shared" ref="D71:E71" si="5">SUM(D6:D69)</f>
        <v>337.89</v>
      </c>
      <c r="E71" s="19">
        <f t="shared" si="5"/>
        <v>-3316.16</v>
      </c>
      <c r="O71"/>
    </row>
    <row r="72" spans="1:15" ht="15.75" customHeight="1" x14ac:dyDescent="0.25">
      <c r="C72" s="78">
        <f>SUM(C71:D71)</f>
        <v>355.34000000000009</v>
      </c>
      <c r="D72" s="79"/>
      <c r="E72" s="3"/>
      <c r="O72"/>
    </row>
    <row r="73" spans="1:15" x14ac:dyDescent="0.25">
      <c r="N73" s="6"/>
      <c r="O73"/>
    </row>
    <row r="74" spans="1:15" x14ac:dyDescent="0.25">
      <c r="C74" t="s">
        <v>666</v>
      </c>
      <c r="D74" s="7">
        <f>C68</f>
        <v>-284.82</v>
      </c>
      <c r="E74" s="15" t="s">
        <v>921</v>
      </c>
      <c r="N74" s="6"/>
      <c r="O74"/>
    </row>
  </sheetData>
  <mergeCells count="1">
    <mergeCell ref="C72:D72"/>
  </mergeCell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CF1C-7300-49E4-9454-315E6078A409}">
  <dimension ref="A4:O79"/>
  <sheetViews>
    <sheetView workbookViewId="0">
      <selection activeCell="D80" sqref="D80"/>
    </sheetView>
  </sheetViews>
  <sheetFormatPr baseColWidth="10" defaultRowHeight="15" x14ac:dyDescent="0.25"/>
  <cols>
    <col min="9" max="9" width="19.7109375" customWidth="1"/>
  </cols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  <c r="O4" s="6"/>
    </row>
    <row r="6" spans="1:15" x14ac:dyDescent="0.25">
      <c r="A6" s="6" t="s">
        <v>905</v>
      </c>
      <c r="B6" s="21">
        <v>44046</v>
      </c>
      <c r="C6" s="6">
        <v>-11.83</v>
      </c>
      <c r="D6" s="6"/>
      <c r="E6" s="6"/>
      <c r="F6" s="6" t="s">
        <v>13</v>
      </c>
      <c r="G6" s="6"/>
      <c r="H6" s="6"/>
      <c r="I6" s="6" t="s">
        <v>226</v>
      </c>
      <c r="J6" s="6" t="s">
        <v>227</v>
      </c>
      <c r="K6" s="6" t="str">
        <f>"7506593905030312"</f>
        <v>7506593905030312</v>
      </c>
      <c r="L6" s="6"/>
      <c r="M6" s="6"/>
      <c r="N6" s="6" t="s">
        <v>959</v>
      </c>
    </row>
    <row r="7" spans="1:15" x14ac:dyDescent="0.25">
      <c r="A7" s="6" t="s">
        <v>905</v>
      </c>
      <c r="B7" s="21">
        <v>44046</v>
      </c>
      <c r="C7" s="6">
        <v>-40</v>
      </c>
      <c r="D7" s="6"/>
      <c r="E7" s="6"/>
      <c r="F7" s="6" t="s">
        <v>13</v>
      </c>
      <c r="G7" s="6"/>
      <c r="H7" s="6"/>
      <c r="I7" s="6" t="s">
        <v>960</v>
      </c>
      <c r="J7" s="6" t="s">
        <v>961</v>
      </c>
      <c r="K7" s="6" t="str">
        <f>"7506593905030312"</f>
        <v>7506593905030312</v>
      </c>
      <c r="L7" s="6"/>
      <c r="M7" s="6"/>
      <c r="N7" s="6" t="s">
        <v>962</v>
      </c>
    </row>
    <row r="8" spans="1:15" x14ac:dyDescent="0.25">
      <c r="A8" s="6" t="s">
        <v>905</v>
      </c>
      <c r="B8" s="21">
        <v>44046</v>
      </c>
      <c r="C8" s="6">
        <v>-2</v>
      </c>
      <c r="D8" s="6"/>
      <c r="E8" s="6"/>
      <c r="F8" s="6" t="s">
        <v>63</v>
      </c>
      <c r="G8" s="6"/>
      <c r="H8" s="6"/>
      <c r="I8" s="6"/>
      <c r="J8" s="6"/>
      <c r="K8" s="6"/>
      <c r="L8" s="6"/>
      <c r="M8" s="6"/>
      <c r="N8" s="6" t="s">
        <v>64</v>
      </c>
    </row>
    <row r="9" spans="1:15" x14ac:dyDescent="0.25">
      <c r="A9" s="6" t="s">
        <v>905</v>
      </c>
      <c r="B9" s="21">
        <v>44046</v>
      </c>
      <c r="D9" s="6"/>
      <c r="E9" s="6">
        <v>255.33</v>
      </c>
      <c r="F9" s="6" t="s">
        <v>17</v>
      </c>
      <c r="G9" s="6" t="s">
        <v>18</v>
      </c>
      <c r="H9" s="6" t="s">
        <v>19</v>
      </c>
      <c r="I9" s="6"/>
      <c r="J9" s="6"/>
      <c r="K9" s="6"/>
      <c r="L9" s="6" t="s">
        <v>20</v>
      </c>
      <c r="M9" s="6"/>
      <c r="N9" s="6" t="s">
        <v>21</v>
      </c>
    </row>
    <row r="10" spans="1:15" x14ac:dyDescent="0.25">
      <c r="A10" s="6" t="s">
        <v>905</v>
      </c>
      <c r="B10" s="21">
        <v>44046</v>
      </c>
      <c r="C10" s="6">
        <v>-4.7</v>
      </c>
      <c r="D10" s="6"/>
      <c r="E10" s="6"/>
      <c r="F10" s="6" t="s">
        <v>13</v>
      </c>
      <c r="G10" s="6"/>
      <c r="H10" s="6"/>
      <c r="I10" s="6" t="s">
        <v>733</v>
      </c>
      <c r="J10" s="6" t="s">
        <v>734</v>
      </c>
      <c r="K10" s="6" t="str">
        <f t="shared" ref="K10:K20" si="0">"7506593905030312"</f>
        <v>7506593905030312</v>
      </c>
      <c r="L10" s="6"/>
      <c r="M10" s="6"/>
      <c r="N10" s="6" t="s">
        <v>963</v>
      </c>
    </row>
    <row r="11" spans="1:15" x14ac:dyDescent="0.25">
      <c r="A11" s="6" t="s">
        <v>905</v>
      </c>
      <c r="B11" s="21">
        <v>44046</v>
      </c>
      <c r="C11" s="6">
        <v>-459</v>
      </c>
      <c r="D11" s="6"/>
      <c r="E11" s="6"/>
      <c r="F11" s="6" t="s">
        <v>13</v>
      </c>
      <c r="G11" s="6"/>
      <c r="H11" s="6"/>
      <c r="I11" s="6" t="s">
        <v>964</v>
      </c>
      <c r="J11" s="6" t="s">
        <v>847</v>
      </c>
      <c r="K11" s="6" t="str">
        <f t="shared" si="0"/>
        <v>7506593905030312</v>
      </c>
      <c r="L11" s="6"/>
      <c r="M11" s="6"/>
      <c r="N11" s="6" t="s">
        <v>965</v>
      </c>
    </row>
    <row r="12" spans="1:15" x14ac:dyDescent="0.25">
      <c r="A12" s="6" t="s">
        <v>905</v>
      </c>
      <c r="B12" s="21">
        <v>44047</v>
      </c>
      <c r="C12" s="6">
        <v>-10.35</v>
      </c>
      <c r="D12" s="6"/>
      <c r="E12" s="6"/>
      <c r="F12" s="6" t="s">
        <v>13</v>
      </c>
      <c r="G12" s="6"/>
      <c r="H12" s="6"/>
      <c r="I12" s="6" t="s">
        <v>598</v>
      </c>
      <c r="J12" s="6" t="s">
        <v>599</v>
      </c>
      <c r="K12" s="6" t="str">
        <f t="shared" si="0"/>
        <v>7506593905030312</v>
      </c>
      <c r="L12" s="6"/>
      <c r="M12" s="6"/>
      <c r="N12" s="6" t="s">
        <v>966</v>
      </c>
    </row>
    <row r="13" spans="1:15" x14ac:dyDescent="0.25">
      <c r="A13" s="6" t="s">
        <v>905</v>
      </c>
      <c r="B13" s="21">
        <v>44047</v>
      </c>
      <c r="C13" s="6">
        <v>-39.99</v>
      </c>
      <c r="D13" s="6"/>
      <c r="E13" s="6"/>
      <c r="F13" s="6" t="s">
        <v>13</v>
      </c>
      <c r="G13" s="6"/>
      <c r="H13" s="6"/>
      <c r="I13" s="6" t="s">
        <v>967</v>
      </c>
      <c r="J13" s="6" t="s">
        <v>968</v>
      </c>
      <c r="K13" s="6" t="str">
        <f t="shared" si="0"/>
        <v>7506593905030312</v>
      </c>
      <c r="L13" s="6"/>
      <c r="M13" s="6"/>
      <c r="N13" s="6" t="s">
        <v>969</v>
      </c>
    </row>
    <row r="14" spans="1:15" x14ac:dyDescent="0.25">
      <c r="A14" s="6" t="s">
        <v>905</v>
      </c>
      <c r="B14" s="21">
        <v>44048</v>
      </c>
      <c r="C14" s="6">
        <v>-1</v>
      </c>
      <c r="D14" s="6"/>
      <c r="E14" s="6"/>
      <c r="F14" s="6" t="s">
        <v>970</v>
      </c>
      <c r="G14" s="6"/>
      <c r="H14" s="6"/>
      <c r="I14" s="6" t="s">
        <v>971</v>
      </c>
      <c r="J14" s="6" t="s">
        <v>972</v>
      </c>
      <c r="K14" s="6" t="str">
        <f t="shared" si="0"/>
        <v>7506593905030312</v>
      </c>
      <c r="L14" s="6"/>
      <c r="M14" s="6"/>
      <c r="N14" s="6" t="s">
        <v>973</v>
      </c>
    </row>
    <row r="15" spans="1:15" x14ac:dyDescent="0.25">
      <c r="A15" s="6" t="s">
        <v>905</v>
      </c>
      <c r="B15" s="21">
        <v>44048</v>
      </c>
      <c r="C15" s="6">
        <v>-5</v>
      </c>
      <c r="D15" s="6"/>
      <c r="E15" s="6"/>
      <c r="F15" s="6" t="s">
        <v>13</v>
      </c>
      <c r="G15" s="6"/>
      <c r="H15" s="6"/>
      <c r="I15" s="6" t="s">
        <v>974</v>
      </c>
      <c r="J15" s="6" t="s">
        <v>972</v>
      </c>
      <c r="K15" s="6" t="str">
        <f t="shared" si="0"/>
        <v>7506593905030312</v>
      </c>
      <c r="L15" s="6"/>
      <c r="M15" s="6"/>
      <c r="N15" s="6" t="s">
        <v>975</v>
      </c>
    </row>
    <row r="16" spans="1:15" x14ac:dyDescent="0.25">
      <c r="A16" s="6" t="s">
        <v>905</v>
      </c>
      <c r="B16" s="21">
        <v>44048</v>
      </c>
      <c r="C16" s="6">
        <v>-9.1</v>
      </c>
      <c r="D16" s="6"/>
      <c r="E16" s="6"/>
      <c r="F16" s="6" t="s">
        <v>13</v>
      </c>
      <c r="G16" s="6"/>
      <c r="H16" s="6"/>
      <c r="I16" s="6" t="s">
        <v>976</v>
      </c>
      <c r="J16" s="6" t="s">
        <v>977</v>
      </c>
      <c r="K16" s="6" t="str">
        <f t="shared" si="0"/>
        <v>7506593905030312</v>
      </c>
      <c r="L16" s="6"/>
      <c r="M16" s="6"/>
      <c r="N16" s="6" t="s">
        <v>978</v>
      </c>
    </row>
    <row r="17" spans="1:14" x14ac:dyDescent="0.25">
      <c r="A17" s="6" t="s">
        <v>905</v>
      </c>
      <c r="B17" s="21">
        <v>44049</v>
      </c>
      <c r="C17" s="6">
        <v>-1.1499999999999999</v>
      </c>
      <c r="D17" s="6"/>
      <c r="E17" s="6"/>
      <c r="F17" s="6" t="s">
        <v>22</v>
      </c>
      <c r="G17" s="6"/>
      <c r="H17" s="6"/>
      <c r="I17" s="6" t="s">
        <v>260</v>
      </c>
      <c r="J17" s="6" t="s">
        <v>57</v>
      </c>
      <c r="K17" s="6" t="str">
        <f t="shared" si="0"/>
        <v>7506593905030312</v>
      </c>
      <c r="L17" s="6"/>
      <c r="M17" s="6"/>
      <c r="N17" s="6" t="s">
        <v>979</v>
      </c>
    </row>
    <row r="18" spans="1:14" x14ac:dyDescent="0.25">
      <c r="A18" s="6" t="s">
        <v>905</v>
      </c>
      <c r="B18" s="21">
        <v>44049</v>
      </c>
      <c r="C18" s="6">
        <v>-100</v>
      </c>
      <c r="D18" s="6"/>
      <c r="E18" s="6"/>
      <c r="F18" s="6" t="s">
        <v>22</v>
      </c>
      <c r="G18" s="6"/>
      <c r="H18" s="6"/>
      <c r="I18" s="6" t="s">
        <v>980</v>
      </c>
      <c r="J18" s="6" t="s">
        <v>981</v>
      </c>
      <c r="K18" s="6" t="str">
        <f t="shared" si="0"/>
        <v>7506593905030312</v>
      </c>
      <c r="L18" s="6"/>
      <c r="M18" s="6"/>
      <c r="N18" s="6" t="s">
        <v>982</v>
      </c>
    </row>
    <row r="19" spans="1:14" x14ac:dyDescent="0.25">
      <c r="A19" s="6" t="s">
        <v>905</v>
      </c>
      <c r="B19" s="21">
        <v>44050</v>
      </c>
      <c r="C19" s="6">
        <v>-36.5</v>
      </c>
      <c r="D19" s="6"/>
      <c r="E19" s="6"/>
      <c r="F19" s="6" t="s">
        <v>22</v>
      </c>
      <c r="G19" s="6"/>
      <c r="H19" s="6"/>
      <c r="I19" s="6" t="s">
        <v>983</v>
      </c>
      <c r="J19" s="6" t="s">
        <v>984</v>
      </c>
      <c r="K19" s="6" t="str">
        <f t="shared" si="0"/>
        <v>7506593905030312</v>
      </c>
      <c r="L19" s="6"/>
      <c r="M19" s="6"/>
      <c r="N19" s="6" t="s">
        <v>985</v>
      </c>
    </row>
    <row r="20" spans="1:14" x14ac:dyDescent="0.25">
      <c r="A20" s="6" t="s">
        <v>905</v>
      </c>
      <c r="B20" s="21">
        <v>44050</v>
      </c>
      <c r="C20" s="6">
        <v>-5.5</v>
      </c>
      <c r="D20" s="6"/>
      <c r="E20" s="6"/>
      <c r="F20" s="6" t="s">
        <v>13</v>
      </c>
      <c r="G20" s="6"/>
      <c r="H20" s="6"/>
      <c r="I20" s="6" t="s">
        <v>255</v>
      </c>
      <c r="J20" s="6" t="s">
        <v>256</v>
      </c>
      <c r="K20" s="6" t="str">
        <f t="shared" si="0"/>
        <v>7506593905030312</v>
      </c>
      <c r="L20" s="6"/>
      <c r="M20" s="6"/>
      <c r="N20" s="6" t="s">
        <v>986</v>
      </c>
    </row>
    <row r="21" spans="1:14" x14ac:dyDescent="0.25">
      <c r="A21" s="6" t="s">
        <v>987</v>
      </c>
      <c r="B21" s="21">
        <v>44050</v>
      </c>
      <c r="C21" s="6">
        <v>-174</v>
      </c>
      <c r="D21" s="6"/>
      <c r="E21" s="6"/>
      <c r="F21" s="6" t="s">
        <v>29</v>
      </c>
      <c r="G21" s="6" t="s">
        <v>988</v>
      </c>
      <c r="H21" s="6" t="s">
        <v>989</v>
      </c>
      <c r="I21" s="6"/>
      <c r="J21" s="6"/>
      <c r="K21" s="6"/>
      <c r="L21" s="6" t="s">
        <v>990</v>
      </c>
      <c r="M21" s="6"/>
      <c r="N21" s="6" t="s">
        <v>991</v>
      </c>
    </row>
    <row r="22" spans="1:14" x14ac:dyDescent="0.25">
      <c r="A22" s="6" t="s">
        <v>987</v>
      </c>
      <c r="B22" s="21">
        <v>44053</v>
      </c>
      <c r="C22" s="6">
        <v>-2</v>
      </c>
      <c r="D22" s="6"/>
      <c r="E22" s="6"/>
      <c r="F22" s="6" t="s">
        <v>13</v>
      </c>
      <c r="G22" s="6"/>
      <c r="H22" s="6"/>
      <c r="I22" s="6" t="s">
        <v>992</v>
      </c>
      <c r="J22" s="6" t="s">
        <v>993</v>
      </c>
      <c r="K22" s="6" t="str">
        <f t="shared" ref="K22:K35" si="1">"7506593905030312"</f>
        <v>7506593905030312</v>
      </c>
      <c r="L22" s="6"/>
      <c r="M22" s="6"/>
      <c r="N22" s="6" t="s">
        <v>994</v>
      </c>
    </row>
    <row r="23" spans="1:14" x14ac:dyDescent="0.25">
      <c r="A23" s="6" t="s">
        <v>987</v>
      </c>
      <c r="B23" s="21">
        <v>44053</v>
      </c>
      <c r="C23" s="6">
        <v>-2.65</v>
      </c>
      <c r="D23" s="6"/>
      <c r="E23" s="6"/>
      <c r="F23" s="6" t="s">
        <v>13</v>
      </c>
      <c r="G23" s="6"/>
      <c r="H23" s="6"/>
      <c r="I23" s="6" t="s">
        <v>260</v>
      </c>
      <c r="J23" s="6" t="s">
        <v>57</v>
      </c>
      <c r="K23" s="6" t="str">
        <f t="shared" si="1"/>
        <v>7506593905030312</v>
      </c>
      <c r="L23" s="6"/>
      <c r="M23" s="6"/>
      <c r="N23" s="6" t="s">
        <v>995</v>
      </c>
    </row>
    <row r="24" spans="1:14" x14ac:dyDescent="0.25">
      <c r="A24" s="6" t="s">
        <v>987</v>
      </c>
      <c r="B24" s="21">
        <v>44053</v>
      </c>
      <c r="C24" s="6">
        <v>-4.6500000000000004</v>
      </c>
      <c r="D24" s="6"/>
      <c r="E24" s="6"/>
      <c r="F24" s="6" t="s">
        <v>22</v>
      </c>
      <c r="G24" s="6"/>
      <c r="H24" s="6"/>
      <c r="I24" s="6" t="s">
        <v>530</v>
      </c>
      <c r="J24" s="6" t="s">
        <v>531</v>
      </c>
      <c r="K24" s="6" t="str">
        <f t="shared" si="1"/>
        <v>7506593905030312</v>
      </c>
      <c r="L24" s="6"/>
      <c r="M24" s="6"/>
      <c r="N24" s="6" t="s">
        <v>996</v>
      </c>
    </row>
    <row r="25" spans="1:14" x14ac:dyDescent="0.25">
      <c r="A25" s="6" t="s">
        <v>987</v>
      </c>
      <c r="B25" s="21">
        <v>44055</v>
      </c>
      <c r="C25" s="6">
        <v>-73.39</v>
      </c>
      <c r="D25" s="6"/>
      <c r="E25" s="6"/>
      <c r="F25" s="6" t="s">
        <v>13</v>
      </c>
      <c r="G25" s="6"/>
      <c r="H25" s="6"/>
      <c r="I25" s="6" t="s">
        <v>89</v>
      </c>
      <c r="J25" s="6" t="s">
        <v>90</v>
      </c>
      <c r="K25" s="6" t="str">
        <f t="shared" si="1"/>
        <v>7506593905030312</v>
      </c>
      <c r="L25" s="6"/>
      <c r="M25" s="6"/>
      <c r="N25" s="6" t="s">
        <v>997</v>
      </c>
    </row>
    <row r="26" spans="1:14" x14ac:dyDescent="0.25">
      <c r="A26" s="6" t="s">
        <v>987</v>
      </c>
      <c r="B26" s="21">
        <v>44055</v>
      </c>
      <c r="C26" s="6">
        <v>-2.7</v>
      </c>
      <c r="D26" s="6"/>
      <c r="E26" s="6"/>
      <c r="F26" s="6" t="s">
        <v>13</v>
      </c>
      <c r="G26" s="6"/>
      <c r="H26" s="6"/>
      <c r="I26" s="6" t="s">
        <v>310</v>
      </c>
      <c r="J26" s="6" t="s">
        <v>311</v>
      </c>
      <c r="K26" s="6" t="str">
        <f t="shared" si="1"/>
        <v>7506593905030312</v>
      </c>
      <c r="L26" s="6"/>
      <c r="M26" s="6"/>
      <c r="N26" s="6" t="s">
        <v>998</v>
      </c>
    </row>
    <row r="27" spans="1:14" x14ac:dyDescent="0.25">
      <c r="A27" s="6" t="s">
        <v>987</v>
      </c>
      <c r="B27" s="21">
        <v>44055</v>
      </c>
      <c r="C27" s="6">
        <v>-2.8</v>
      </c>
      <c r="D27" s="6"/>
      <c r="E27" s="6"/>
      <c r="F27" s="6" t="s">
        <v>13</v>
      </c>
      <c r="G27" s="6"/>
      <c r="H27" s="6"/>
      <c r="I27" s="6" t="s">
        <v>999</v>
      </c>
      <c r="J27" s="6" t="s">
        <v>45</v>
      </c>
      <c r="K27" s="6" t="str">
        <f t="shared" si="1"/>
        <v>7506593905030312</v>
      </c>
      <c r="L27" s="6"/>
      <c r="M27" s="6"/>
      <c r="N27" s="6" t="s">
        <v>1000</v>
      </c>
    </row>
    <row r="28" spans="1:14" x14ac:dyDescent="0.25">
      <c r="A28" s="6" t="s">
        <v>987</v>
      </c>
      <c r="B28" s="21">
        <v>44055</v>
      </c>
      <c r="C28" s="6">
        <v>-50</v>
      </c>
      <c r="D28" s="6"/>
      <c r="E28" s="6"/>
      <c r="F28" s="6" t="s">
        <v>13</v>
      </c>
      <c r="G28" s="6"/>
      <c r="H28" s="6"/>
      <c r="I28" s="6" t="s">
        <v>386</v>
      </c>
      <c r="J28" s="6" t="s">
        <v>144</v>
      </c>
      <c r="K28" s="6" t="str">
        <f t="shared" si="1"/>
        <v>7506593905030312</v>
      </c>
      <c r="L28" s="6"/>
      <c r="M28" s="6"/>
      <c r="N28" s="6" t="s">
        <v>1001</v>
      </c>
    </row>
    <row r="29" spans="1:14" x14ac:dyDescent="0.25">
      <c r="A29" s="6" t="s">
        <v>987</v>
      </c>
      <c r="B29" s="21">
        <v>44055</v>
      </c>
      <c r="C29" s="6">
        <v>-2.5</v>
      </c>
      <c r="D29" s="6"/>
      <c r="E29" s="6"/>
      <c r="F29" s="6" t="s">
        <v>13</v>
      </c>
      <c r="G29" s="6"/>
      <c r="H29" s="6"/>
      <c r="I29" s="6" t="s">
        <v>733</v>
      </c>
      <c r="J29" s="6" t="s">
        <v>734</v>
      </c>
      <c r="K29" s="6" t="str">
        <f t="shared" si="1"/>
        <v>7506593905030312</v>
      </c>
      <c r="L29" s="6"/>
      <c r="M29" s="6"/>
      <c r="N29" s="6" t="s">
        <v>1002</v>
      </c>
    </row>
    <row r="30" spans="1:14" x14ac:dyDescent="0.25">
      <c r="A30" s="6" t="s">
        <v>987</v>
      </c>
      <c r="B30" s="21">
        <v>44056</v>
      </c>
      <c r="C30" s="6">
        <v>-1.6</v>
      </c>
      <c r="D30" s="6"/>
      <c r="E30" s="6"/>
      <c r="F30" s="6" t="s">
        <v>22</v>
      </c>
      <c r="G30" s="6"/>
      <c r="H30" s="6"/>
      <c r="I30" s="6" t="s">
        <v>250</v>
      </c>
      <c r="J30" s="6" t="s">
        <v>251</v>
      </c>
      <c r="K30" s="6" t="str">
        <f t="shared" si="1"/>
        <v>7506593905030312</v>
      </c>
      <c r="L30" s="6"/>
      <c r="M30" s="6"/>
      <c r="N30" s="6" t="s">
        <v>1003</v>
      </c>
    </row>
    <row r="31" spans="1:14" x14ac:dyDescent="0.25">
      <c r="A31" s="6" t="s">
        <v>987</v>
      </c>
      <c r="B31" s="21">
        <v>44056</v>
      </c>
      <c r="C31" s="6">
        <v>-50.15</v>
      </c>
      <c r="D31" s="6"/>
      <c r="E31" s="6"/>
      <c r="F31" s="6" t="s">
        <v>13</v>
      </c>
      <c r="G31" s="6"/>
      <c r="H31" s="6"/>
      <c r="I31" s="6" t="s">
        <v>538</v>
      </c>
      <c r="J31" s="6" t="s">
        <v>224</v>
      </c>
      <c r="K31" s="6" t="str">
        <f t="shared" si="1"/>
        <v>7506593905030312</v>
      </c>
      <c r="L31" s="6"/>
      <c r="M31" s="6"/>
      <c r="N31" s="6" t="s">
        <v>1004</v>
      </c>
    </row>
    <row r="32" spans="1:14" x14ac:dyDescent="0.25">
      <c r="A32" s="6" t="s">
        <v>987</v>
      </c>
      <c r="B32" s="21">
        <v>44056</v>
      </c>
      <c r="C32" s="6">
        <v>-0.45</v>
      </c>
      <c r="D32" s="6"/>
      <c r="E32" s="6"/>
      <c r="F32" s="6" t="s">
        <v>13</v>
      </c>
      <c r="G32" s="6"/>
      <c r="H32" s="6"/>
      <c r="I32" s="6" t="s">
        <v>538</v>
      </c>
      <c r="J32" s="6" t="s">
        <v>224</v>
      </c>
      <c r="K32" s="6" t="str">
        <f t="shared" si="1"/>
        <v>7506593905030312</v>
      </c>
      <c r="L32" s="6"/>
      <c r="M32" s="6"/>
      <c r="N32" s="6" t="s">
        <v>1005</v>
      </c>
    </row>
    <row r="33" spans="1:14" x14ac:dyDescent="0.25">
      <c r="A33" s="6" t="s">
        <v>987</v>
      </c>
      <c r="B33" s="21">
        <v>44057</v>
      </c>
      <c r="C33" s="6">
        <v>-7.3</v>
      </c>
      <c r="D33" s="6"/>
      <c r="E33" s="6"/>
      <c r="F33" s="6" t="s">
        <v>22</v>
      </c>
      <c r="G33" s="6"/>
      <c r="H33" s="6"/>
      <c r="I33" s="6" t="s">
        <v>530</v>
      </c>
      <c r="J33" s="6" t="s">
        <v>531</v>
      </c>
      <c r="K33" s="6" t="str">
        <f t="shared" si="1"/>
        <v>7506593905030312</v>
      </c>
      <c r="L33" s="6"/>
      <c r="M33" s="6"/>
      <c r="N33" s="6" t="s">
        <v>1006</v>
      </c>
    </row>
    <row r="34" spans="1:14" x14ac:dyDescent="0.25">
      <c r="A34" s="6" t="s">
        <v>987</v>
      </c>
      <c r="B34" s="21">
        <v>44057</v>
      </c>
      <c r="C34" s="6">
        <v>-2.9</v>
      </c>
      <c r="D34" s="6"/>
      <c r="E34" s="6"/>
      <c r="F34" s="6" t="s">
        <v>13</v>
      </c>
      <c r="G34" s="6"/>
      <c r="H34" s="6"/>
      <c r="I34" s="6" t="s">
        <v>886</v>
      </c>
      <c r="J34" s="6" t="s">
        <v>15</v>
      </c>
      <c r="K34" s="6" t="str">
        <f t="shared" si="1"/>
        <v>7506593905030312</v>
      </c>
      <c r="L34" s="6"/>
      <c r="M34" s="6"/>
      <c r="N34" s="6" t="s">
        <v>1007</v>
      </c>
    </row>
    <row r="35" spans="1:14" x14ac:dyDescent="0.25">
      <c r="A35" s="6" t="s">
        <v>987</v>
      </c>
      <c r="B35" s="21">
        <v>44060</v>
      </c>
      <c r="C35" s="6">
        <v>-42.15</v>
      </c>
      <c r="D35" s="6"/>
      <c r="E35" s="6"/>
      <c r="F35" s="6" t="s">
        <v>13</v>
      </c>
      <c r="G35" s="6"/>
      <c r="H35" s="6"/>
      <c r="I35" s="6" t="s">
        <v>232</v>
      </c>
      <c r="J35" s="6" t="s">
        <v>233</v>
      </c>
      <c r="K35" s="6" t="str">
        <f t="shared" si="1"/>
        <v>7506593905030312</v>
      </c>
      <c r="L35" s="6"/>
      <c r="M35" s="6"/>
      <c r="N35" s="6" t="s">
        <v>1008</v>
      </c>
    </row>
    <row r="36" spans="1:14" x14ac:dyDescent="0.25">
      <c r="A36" s="6" t="s">
        <v>987</v>
      </c>
      <c r="B36" s="21">
        <v>44060</v>
      </c>
      <c r="D36" s="6"/>
      <c r="E36" s="6">
        <v>-6050</v>
      </c>
      <c r="F36" s="6" t="s">
        <v>29</v>
      </c>
      <c r="G36" s="6" t="s">
        <v>18</v>
      </c>
      <c r="H36" s="6" t="s">
        <v>19</v>
      </c>
      <c r="I36" s="6"/>
      <c r="J36" s="6"/>
      <c r="K36" s="6"/>
      <c r="L36" s="6" t="s">
        <v>1009</v>
      </c>
      <c r="M36" s="6"/>
      <c r="N36" s="6" t="s">
        <v>1010</v>
      </c>
    </row>
    <row r="37" spans="1:14" x14ac:dyDescent="0.25">
      <c r="A37" s="6" t="s">
        <v>1011</v>
      </c>
      <c r="B37" s="21">
        <v>44060</v>
      </c>
      <c r="C37" s="6">
        <v>22.78</v>
      </c>
      <c r="D37" s="6"/>
      <c r="E37" s="6"/>
      <c r="F37" s="6" t="s">
        <v>17</v>
      </c>
      <c r="G37" s="6" t="s">
        <v>163</v>
      </c>
      <c r="H37" s="6" t="s">
        <v>164</v>
      </c>
      <c r="I37" s="6"/>
      <c r="J37" s="6"/>
      <c r="K37" s="6"/>
      <c r="L37" s="6" t="s">
        <v>1012</v>
      </c>
      <c r="M37" s="6" t="s">
        <v>1013</v>
      </c>
      <c r="N37" s="6" t="s">
        <v>1014</v>
      </c>
    </row>
    <row r="38" spans="1:14" x14ac:dyDescent="0.25">
      <c r="A38" s="6" t="s">
        <v>1011</v>
      </c>
      <c r="B38" s="21">
        <v>44060</v>
      </c>
      <c r="C38" s="6">
        <v>-5.95</v>
      </c>
      <c r="D38" s="6"/>
      <c r="E38" s="6"/>
      <c r="F38" s="6" t="s">
        <v>22</v>
      </c>
      <c r="G38" s="6"/>
      <c r="H38" s="6"/>
      <c r="I38" s="6" t="s">
        <v>59</v>
      </c>
      <c r="J38" s="6" t="s">
        <v>60</v>
      </c>
      <c r="K38" s="6" t="str">
        <f>"7506593905030312"</f>
        <v>7506593905030312</v>
      </c>
      <c r="L38" s="6"/>
      <c r="M38" s="6"/>
      <c r="N38" s="6" t="s">
        <v>1015</v>
      </c>
    </row>
    <row r="39" spans="1:14" x14ac:dyDescent="0.25">
      <c r="A39" s="6" t="s">
        <v>1011</v>
      </c>
      <c r="B39" s="21">
        <v>44060</v>
      </c>
      <c r="C39" s="6">
        <v>-4.7</v>
      </c>
      <c r="D39" s="6"/>
      <c r="E39" s="6"/>
      <c r="F39" s="6" t="s">
        <v>13</v>
      </c>
      <c r="G39" s="6"/>
      <c r="H39" s="6"/>
      <c r="I39" s="6" t="s">
        <v>733</v>
      </c>
      <c r="J39" s="6" t="s">
        <v>734</v>
      </c>
      <c r="K39" s="6" t="str">
        <f>"7506593905030312"</f>
        <v>7506593905030312</v>
      </c>
      <c r="L39" s="6"/>
      <c r="M39" s="6"/>
      <c r="N39" s="6" t="s">
        <v>1016</v>
      </c>
    </row>
    <row r="40" spans="1:14" x14ac:dyDescent="0.25">
      <c r="A40" s="6" t="s">
        <v>1011</v>
      </c>
      <c r="B40" s="21">
        <v>44060</v>
      </c>
      <c r="C40" s="6">
        <v>-109.87</v>
      </c>
      <c r="D40" s="6"/>
      <c r="E40" s="6"/>
      <c r="F40" s="6" t="s">
        <v>13</v>
      </c>
      <c r="G40" s="6"/>
      <c r="H40" s="6"/>
      <c r="I40" s="6" t="s">
        <v>298</v>
      </c>
      <c r="J40" s="6" t="s">
        <v>144</v>
      </c>
      <c r="K40" s="6" t="str">
        <f>"7506593905030312"</f>
        <v>7506593905030312</v>
      </c>
      <c r="L40" s="6"/>
      <c r="M40" s="6"/>
      <c r="N40" s="6" t="s">
        <v>1017</v>
      </c>
    </row>
    <row r="41" spans="1:14" x14ac:dyDescent="0.25">
      <c r="A41" s="6" t="s">
        <v>1011</v>
      </c>
      <c r="B41" s="21">
        <v>44062</v>
      </c>
      <c r="C41" s="6">
        <v>-74.5</v>
      </c>
      <c r="D41" s="6"/>
      <c r="E41" s="6"/>
      <c r="F41" s="6" t="s">
        <v>98</v>
      </c>
      <c r="G41" s="6" t="s">
        <v>243</v>
      </c>
      <c r="H41" s="6" t="s">
        <v>244</v>
      </c>
      <c r="I41" s="6"/>
      <c r="J41" s="6"/>
      <c r="K41" s="6"/>
      <c r="L41" s="6" t="s">
        <v>245</v>
      </c>
      <c r="M41" s="6"/>
      <c r="N41" s="6" t="s">
        <v>246</v>
      </c>
    </row>
    <row r="42" spans="1:14" x14ac:dyDescent="0.25">
      <c r="A42" s="6" t="s">
        <v>1011</v>
      </c>
      <c r="B42" s="21">
        <v>44062</v>
      </c>
      <c r="C42" s="6">
        <v>-11.2</v>
      </c>
      <c r="D42" s="6"/>
      <c r="E42" s="6"/>
      <c r="F42" s="6" t="s">
        <v>22</v>
      </c>
      <c r="G42" s="6"/>
      <c r="H42" s="6"/>
      <c r="I42" s="6" t="s">
        <v>59</v>
      </c>
      <c r="J42" s="6" t="s">
        <v>60</v>
      </c>
      <c r="K42" s="6" t="str">
        <f>"7506593905030312"</f>
        <v>7506593905030312</v>
      </c>
      <c r="L42" s="6"/>
      <c r="M42" s="6"/>
      <c r="N42" s="6" t="s">
        <v>1018</v>
      </c>
    </row>
    <row r="43" spans="1:14" x14ac:dyDescent="0.25">
      <c r="A43" s="6" t="s">
        <v>1011</v>
      </c>
      <c r="B43" s="21">
        <v>44062</v>
      </c>
      <c r="C43" s="6">
        <v>-6.6</v>
      </c>
      <c r="D43" s="6"/>
      <c r="E43" s="6"/>
      <c r="F43" s="6" t="s">
        <v>13</v>
      </c>
      <c r="G43" s="6"/>
      <c r="H43" s="6"/>
      <c r="I43" s="6" t="s">
        <v>1019</v>
      </c>
      <c r="J43" s="6" t="s">
        <v>120</v>
      </c>
      <c r="K43" s="6" t="str">
        <f>"7506593905030312"</f>
        <v>7506593905030312</v>
      </c>
      <c r="L43" s="6"/>
      <c r="M43" s="6"/>
      <c r="N43" s="6" t="s">
        <v>1020</v>
      </c>
    </row>
    <row r="44" spans="1:14" x14ac:dyDescent="0.25">
      <c r="A44" s="6" t="s">
        <v>1011</v>
      </c>
      <c r="B44" s="21">
        <v>44062</v>
      </c>
      <c r="C44" s="6">
        <v>-29.45</v>
      </c>
      <c r="D44" s="6"/>
      <c r="E44" s="6"/>
      <c r="F44" s="6" t="s">
        <v>29</v>
      </c>
      <c r="G44" s="6" t="s">
        <v>104</v>
      </c>
      <c r="H44" s="6" t="s">
        <v>105</v>
      </c>
      <c r="I44" s="6"/>
      <c r="J44" s="6"/>
      <c r="K44" s="6"/>
      <c r="L44" s="6">
        <v>446833189021</v>
      </c>
      <c r="M44" s="6"/>
      <c r="N44" s="6" t="s">
        <v>1021</v>
      </c>
    </row>
    <row r="45" spans="1:14" x14ac:dyDescent="0.25">
      <c r="A45" s="6" t="s">
        <v>1011</v>
      </c>
      <c r="B45" s="21">
        <v>44062</v>
      </c>
      <c r="C45" s="6">
        <v>-53</v>
      </c>
      <c r="D45" s="6"/>
      <c r="E45" s="6"/>
      <c r="F45" s="6" t="s">
        <v>29</v>
      </c>
      <c r="G45" s="6" t="s">
        <v>1022</v>
      </c>
      <c r="H45" s="6" t="s">
        <v>1023</v>
      </c>
      <c r="I45" s="6"/>
      <c r="J45" s="6"/>
      <c r="K45" s="6"/>
      <c r="L45" s="6">
        <v>55005283576</v>
      </c>
      <c r="M45" s="6"/>
      <c r="N45" s="6" t="s">
        <v>1024</v>
      </c>
    </row>
    <row r="46" spans="1:14" x14ac:dyDescent="0.25">
      <c r="A46" s="6" t="s">
        <v>1011</v>
      </c>
      <c r="B46" s="21">
        <v>44062</v>
      </c>
      <c r="C46" s="6">
        <v>-4</v>
      </c>
      <c r="D46" s="6"/>
      <c r="E46" s="6"/>
      <c r="F46" s="6" t="s">
        <v>22</v>
      </c>
      <c r="G46" s="6"/>
      <c r="H46" s="6"/>
      <c r="I46" s="6" t="s">
        <v>1025</v>
      </c>
      <c r="J46" s="6" t="s">
        <v>1026</v>
      </c>
      <c r="K46" s="6" t="str">
        <f t="shared" ref="K46:K53" si="2">"7506593905030312"</f>
        <v>7506593905030312</v>
      </c>
      <c r="L46" s="6"/>
      <c r="M46" s="6"/>
      <c r="N46" s="6" t="s">
        <v>1027</v>
      </c>
    </row>
    <row r="47" spans="1:14" x14ac:dyDescent="0.25">
      <c r="A47" s="6" t="s">
        <v>1011</v>
      </c>
      <c r="B47" s="21">
        <v>44063</v>
      </c>
      <c r="C47" s="6">
        <v>-4.5999999999999996</v>
      </c>
      <c r="D47" s="6"/>
      <c r="E47" s="6"/>
      <c r="F47" s="6" t="s">
        <v>13</v>
      </c>
      <c r="G47" s="6"/>
      <c r="H47" s="6"/>
      <c r="I47" s="6" t="s">
        <v>1028</v>
      </c>
      <c r="J47" s="6" t="s">
        <v>1029</v>
      </c>
      <c r="K47" s="6" t="str">
        <f t="shared" si="2"/>
        <v>7506593905030312</v>
      </c>
      <c r="L47" s="6"/>
      <c r="M47" s="6"/>
      <c r="N47" s="6" t="s">
        <v>1030</v>
      </c>
    </row>
    <row r="48" spans="1:14" x14ac:dyDescent="0.25">
      <c r="A48" s="6" t="s">
        <v>1011</v>
      </c>
      <c r="B48" s="21">
        <v>44064</v>
      </c>
      <c r="C48" s="6">
        <v>-70.430000000000007</v>
      </c>
      <c r="D48" s="6"/>
      <c r="E48" s="6"/>
      <c r="F48" s="6" t="s">
        <v>13</v>
      </c>
      <c r="G48" s="6"/>
      <c r="H48" s="6"/>
      <c r="I48" s="6" t="s">
        <v>89</v>
      </c>
      <c r="J48" s="6" t="s">
        <v>90</v>
      </c>
      <c r="K48" s="6" t="str">
        <f t="shared" si="2"/>
        <v>7506593905030312</v>
      </c>
      <c r="L48" s="6"/>
      <c r="M48" s="6"/>
      <c r="N48" s="6" t="s">
        <v>1031</v>
      </c>
    </row>
    <row r="49" spans="1:14" x14ac:dyDescent="0.25">
      <c r="A49" s="6" t="s">
        <v>1011</v>
      </c>
      <c r="B49" s="21">
        <v>44064</v>
      </c>
      <c r="C49" s="6">
        <v>-2.7</v>
      </c>
      <c r="D49" s="6"/>
      <c r="E49" s="6"/>
      <c r="F49" s="6" t="s">
        <v>13</v>
      </c>
      <c r="G49" s="6"/>
      <c r="H49" s="6"/>
      <c r="I49" s="6" t="s">
        <v>310</v>
      </c>
      <c r="J49" s="6" t="s">
        <v>311</v>
      </c>
      <c r="K49" s="6" t="str">
        <f t="shared" si="2"/>
        <v>7506593905030312</v>
      </c>
      <c r="L49" s="6"/>
      <c r="M49" s="6"/>
      <c r="N49" s="6" t="s">
        <v>1032</v>
      </c>
    </row>
    <row r="50" spans="1:14" x14ac:dyDescent="0.25">
      <c r="A50" s="6" t="s">
        <v>1011</v>
      </c>
      <c r="B50" s="21">
        <v>44067</v>
      </c>
      <c r="C50" s="6">
        <v>-4</v>
      </c>
      <c r="D50" s="6"/>
      <c r="E50" s="6"/>
      <c r="F50" s="6" t="s">
        <v>13</v>
      </c>
      <c r="G50" s="6"/>
      <c r="H50" s="6"/>
      <c r="I50" s="6" t="s">
        <v>1033</v>
      </c>
      <c r="J50" s="6" t="s">
        <v>381</v>
      </c>
      <c r="K50" s="6" t="str">
        <f t="shared" si="2"/>
        <v>7506593905030312</v>
      </c>
      <c r="L50" s="6"/>
      <c r="M50" s="6"/>
      <c r="N50" s="6" t="s">
        <v>1034</v>
      </c>
    </row>
    <row r="51" spans="1:14" x14ac:dyDescent="0.25">
      <c r="A51" s="6" t="s">
        <v>1011</v>
      </c>
      <c r="B51" s="21">
        <v>44067</v>
      </c>
      <c r="C51" s="6">
        <v>-2</v>
      </c>
      <c r="D51" s="6"/>
      <c r="E51" s="6"/>
      <c r="F51" s="6" t="s">
        <v>13</v>
      </c>
      <c r="G51" s="6"/>
      <c r="H51" s="6"/>
      <c r="I51" s="6" t="s">
        <v>992</v>
      </c>
      <c r="J51" s="6" t="s">
        <v>993</v>
      </c>
      <c r="K51" s="6" t="str">
        <f t="shared" si="2"/>
        <v>7506593905030312</v>
      </c>
      <c r="L51" s="6"/>
      <c r="M51" s="6"/>
      <c r="N51" s="6" t="s">
        <v>1035</v>
      </c>
    </row>
    <row r="52" spans="1:14" x14ac:dyDescent="0.25">
      <c r="A52" s="6" t="s">
        <v>1011</v>
      </c>
      <c r="B52" s="21">
        <v>44067</v>
      </c>
      <c r="C52" s="6">
        <v>-2.7</v>
      </c>
      <c r="D52" s="6"/>
      <c r="E52" s="6"/>
      <c r="F52" s="6" t="s">
        <v>13</v>
      </c>
      <c r="G52" s="6"/>
      <c r="H52" s="6"/>
      <c r="I52" s="6" t="s">
        <v>56</v>
      </c>
      <c r="J52" s="6" t="s">
        <v>57</v>
      </c>
      <c r="K52" s="6" t="str">
        <f t="shared" si="2"/>
        <v>7506593905030312</v>
      </c>
      <c r="L52" s="6"/>
      <c r="M52" s="6"/>
      <c r="N52" s="6" t="s">
        <v>1036</v>
      </c>
    </row>
    <row r="53" spans="1:14" x14ac:dyDescent="0.25">
      <c r="A53" s="6" t="s">
        <v>1011</v>
      </c>
      <c r="B53" s="21">
        <v>44067</v>
      </c>
      <c r="C53" s="6">
        <v>-59.8</v>
      </c>
      <c r="D53" s="6"/>
      <c r="E53" s="6"/>
      <c r="F53" s="6" t="s">
        <v>13</v>
      </c>
      <c r="G53" s="6"/>
      <c r="H53" s="6"/>
      <c r="I53" s="6" t="s">
        <v>1037</v>
      </c>
      <c r="J53" s="6" t="s">
        <v>1038</v>
      </c>
      <c r="K53" s="6" t="str">
        <f t="shared" si="2"/>
        <v>7506593905030312</v>
      </c>
      <c r="L53" s="6"/>
      <c r="M53" s="6"/>
      <c r="N53" s="6" t="s">
        <v>1039</v>
      </c>
    </row>
    <row r="54" spans="1:14" x14ac:dyDescent="0.25">
      <c r="A54" s="6" t="s">
        <v>1011</v>
      </c>
      <c r="B54" s="21">
        <v>44067</v>
      </c>
      <c r="C54" s="6">
        <v>1411.4</v>
      </c>
      <c r="D54" s="6"/>
      <c r="E54" s="6"/>
      <c r="F54" s="6" t="s">
        <v>17</v>
      </c>
      <c r="G54" s="6" t="s">
        <v>127</v>
      </c>
      <c r="H54" s="6" t="s">
        <v>128</v>
      </c>
      <c r="I54" s="6"/>
      <c r="J54" s="6"/>
      <c r="K54" s="6"/>
      <c r="L54" s="6" t="s">
        <v>1040</v>
      </c>
      <c r="M54" s="6" t="s">
        <v>551</v>
      </c>
      <c r="N54" s="6" t="s">
        <v>1041</v>
      </c>
    </row>
    <row r="55" spans="1:14" x14ac:dyDescent="0.25">
      <c r="A55" s="6" t="s">
        <v>1011</v>
      </c>
      <c r="B55" s="21">
        <v>44067</v>
      </c>
      <c r="D55" s="6"/>
      <c r="E55" s="6">
        <v>-4067.46</v>
      </c>
      <c r="F55" s="6" t="s">
        <v>29</v>
      </c>
      <c r="G55" s="6" t="s">
        <v>18</v>
      </c>
      <c r="H55" s="6" t="s">
        <v>19</v>
      </c>
      <c r="I55" s="6"/>
      <c r="J55" s="6"/>
      <c r="K55" s="6"/>
      <c r="L55" s="6" t="s">
        <v>1042</v>
      </c>
      <c r="M55" s="6"/>
      <c r="N55" s="6" t="s">
        <v>1043</v>
      </c>
    </row>
    <row r="56" spans="1:14" x14ac:dyDescent="0.25">
      <c r="A56" s="6" t="s">
        <v>1011</v>
      </c>
      <c r="B56" s="21">
        <v>44067</v>
      </c>
      <c r="C56" s="6">
        <v>-2</v>
      </c>
      <c r="D56" s="6"/>
      <c r="E56" s="6"/>
      <c r="F56" s="6" t="s">
        <v>13</v>
      </c>
      <c r="G56" s="6"/>
      <c r="H56" s="6"/>
      <c r="I56" s="6" t="s">
        <v>1033</v>
      </c>
      <c r="J56" s="6" t="s">
        <v>381</v>
      </c>
      <c r="K56" s="6" t="str">
        <f>"7506593905030312"</f>
        <v>7506593905030312</v>
      </c>
      <c r="L56" s="6"/>
      <c r="M56" s="6"/>
      <c r="N56" s="6" t="s">
        <v>1044</v>
      </c>
    </row>
    <row r="57" spans="1:14" x14ac:dyDescent="0.25">
      <c r="A57" s="6" t="s">
        <v>1011</v>
      </c>
      <c r="B57" s="21">
        <v>44068</v>
      </c>
      <c r="C57" s="6">
        <v>-8.1</v>
      </c>
      <c r="D57" s="6"/>
      <c r="E57" s="6"/>
      <c r="F57" s="6" t="s">
        <v>22</v>
      </c>
      <c r="G57" s="6"/>
      <c r="H57" s="6"/>
      <c r="I57" s="6" t="s">
        <v>530</v>
      </c>
      <c r="J57" s="6" t="s">
        <v>531</v>
      </c>
      <c r="K57" s="6" t="str">
        <f>"7506593905030312"</f>
        <v>7506593905030312</v>
      </c>
      <c r="L57" s="6"/>
      <c r="M57" s="6"/>
      <c r="N57" s="6" t="s">
        <v>1045</v>
      </c>
    </row>
    <row r="58" spans="1:14" x14ac:dyDescent="0.25">
      <c r="A58" s="6" t="s">
        <v>1011</v>
      </c>
      <c r="B58" s="21">
        <v>44068</v>
      </c>
      <c r="C58" s="6">
        <v>-1.8</v>
      </c>
      <c r="D58" s="6"/>
      <c r="E58" s="6"/>
      <c r="F58" s="6" t="s">
        <v>13</v>
      </c>
      <c r="G58" s="6"/>
      <c r="H58" s="6"/>
      <c r="I58" s="6" t="s">
        <v>999</v>
      </c>
      <c r="J58" s="6" t="s">
        <v>45</v>
      </c>
      <c r="K58" s="6" t="str">
        <f>"7506593905030312"</f>
        <v>7506593905030312</v>
      </c>
      <c r="L58" s="6"/>
      <c r="M58" s="6"/>
      <c r="N58" s="6" t="s">
        <v>1046</v>
      </c>
    </row>
    <row r="59" spans="1:14" x14ac:dyDescent="0.25">
      <c r="A59" s="6" t="s">
        <v>1011</v>
      </c>
      <c r="B59" s="21">
        <v>44069</v>
      </c>
      <c r="C59" s="6">
        <v>-13.39</v>
      </c>
      <c r="D59" s="6"/>
      <c r="E59" s="6"/>
      <c r="F59" s="6" t="s">
        <v>13</v>
      </c>
      <c r="G59" s="6"/>
      <c r="H59" s="6"/>
      <c r="I59" s="6" t="s">
        <v>1047</v>
      </c>
      <c r="J59" s="6" t="s">
        <v>360</v>
      </c>
      <c r="K59" s="6" t="str">
        <f>"7506593905030312"</f>
        <v>7506593905030312</v>
      </c>
      <c r="L59" s="6"/>
      <c r="M59" s="6"/>
      <c r="N59" s="6" t="s">
        <v>1048</v>
      </c>
    </row>
    <row r="60" spans="1:14" x14ac:dyDescent="0.25">
      <c r="A60" s="6" t="s">
        <v>1011</v>
      </c>
      <c r="B60" s="21">
        <v>44069</v>
      </c>
      <c r="C60" s="6">
        <v>-4.55</v>
      </c>
      <c r="D60" s="6"/>
      <c r="E60" s="6"/>
      <c r="F60" s="6" t="s">
        <v>13</v>
      </c>
      <c r="G60" s="6"/>
      <c r="H60" s="6"/>
      <c r="I60" s="6" t="s">
        <v>95</v>
      </c>
      <c r="J60" s="6" t="s">
        <v>96</v>
      </c>
      <c r="K60" s="6" t="str">
        <f>"7506593905030312"</f>
        <v>7506593905030312</v>
      </c>
      <c r="L60" s="6"/>
      <c r="M60" s="6"/>
      <c r="N60" s="6" t="s">
        <v>1049</v>
      </c>
    </row>
    <row r="61" spans="1:14" x14ac:dyDescent="0.25">
      <c r="A61" s="6" t="s">
        <v>1011</v>
      </c>
      <c r="B61" s="21">
        <v>44070</v>
      </c>
      <c r="C61" s="6">
        <v>-143.30000000000001</v>
      </c>
      <c r="D61" s="6"/>
      <c r="E61" s="6"/>
      <c r="F61" s="6" t="s">
        <v>98</v>
      </c>
      <c r="G61" s="6" t="s">
        <v>147</v>
      </c>
      <c r="H61" s="6" t="s">
        <v>54</v>
      </c>
      <c r="I61" s="6"/>
      <c r="J61" s="6"/>
      <c r="K61" s="6"/>
      <c r="L61" s="6">
        <v>7.0453055270070402E+21</v>
      </c>
      <c r="M61" s="6"/>
      <c r="N61" s="6" t="s">
        <v>148</v>
      </c>
    </row>
    <row r="62" spans="1:14" x14ac:dyDescent="0.25">
      <c r="A62" s="6" t="s">
        <v>1011</v>
      </c>
      <c r="B62" s="21">
        <v>44070</v>
      </c>
      <c r="D62" s="6">
        <v>-6</v>
      </c>
      <c r="E62" s="6"/>
      <c r="F62" s="6" t="s">
        <v>13</v>
      </c>
      <c r="G62" s="6"/>
      <c r="H62" s="6"/>
      <c r="I62" s="6" t="s">
        <v>1050</v>
      </c>
      <c r="J62" s="6" t="s">
        <v>1051</v>
      </c>
      <c r="K62" s="6" t="str">
        <f t="shared" ref="K62:K68" si="3">"7506593905030312"</f>
        <v>7506593905030312</v>
      </c>
      <c r="L62" s="6"/>
      <c r="M62" s="6"/>
      <c r="N62" s="6" t="s">
        <v>1052</v>
      </c>
    </row>
    <row r="63" spans="1:14" x14ac:dyDescent="0.25">
      <c r="A63" s="6" t="s">
        <v>1011</v>
      </c>
      <c r="B63" s="21">
        <v>44070</v>
      </c>
      <c r="C63" s="6">
        <v>-4</v>
      </c>
      <c r="D63" s="6"/>
      <c r="E63" s="6"/>
      <c r="F63" s="6" t="s">
        <v>22</v>
      </c>
      <c r="G63" s="6"/>
      <c r="H63" s="6"/>
      <c r="I63" s="6" t="s">
        <v>1053</v>
      </c>
      <c r="J63" s="6" t="s">
        <v>144</v>
      </c>
      <c r="K63" s="6" t="str">
        <f t="shared" si="3"/>
        <v>7506593905030312</v>
      </c>
      <c r="L63" s="6"/>
      <c r="M63" s="6"/>
      <c r="N63" s="6" t="s">
        <v>1054</v>
      </c>
    </row>
    <row r="64" spans="1:14" x14ac:dyDescent="0.25">
      <c r="A64" s="6" t="s">
        <v>1011</v>
      </c>
      <c r="B64" s="21">
        <v>44070</v>
      </c>
      <c r="D64" s="6">
        <v>-15</v>
      </c>
      <c r="E64" s="6"/>
      <c r="F64" s="6" t="s">
        <v>13</v>
      </c>
      <c r="G64" s="6"/>
      <c r="H64" s="6"/>
      <c r="I64" s="6" t="s">
        <v>1050</v>
      </c>
      <c r="J64" s="6" t="s">
        <v>1051</v>
      </c>
      <c r="K64" s="6" t="str">
        <f t="shared" si="3"/>
        <v>7506593905030312</v>
      </c>
      <c r="L64" s="6"/>
      <c r="M64" s="6"/>
      <c r="N64" s="6" t="s">
        <v>1055</v>
      </c>
    </row>
    <row r="65" spans="1:14" x14ac:dyDescent="0.25">
      <c r="A65" s="6" t="s">
        <v>1011</v>
      </c>
      <c r="B65" s="21">
        <v>44070</v>
      </c>
      <c r="D65" s="6">
        <v>-3.2</v>
      </c>
      <c r="E65" s="6"/>
      <c r="F65" s="6" t="s">
        <v>22</v>
      </c>
      <c r="G65" s="6"/>
      <c r="H65" s="6"/>
      <c r="I65" s="6" t="s">
        <v>250</v>
      </c>
      <c r="J65" s="6" t="s">
        <v>251</v>
      </c>
      <c r="K65" s="6" t="str">
        <f t="shared" si="3"/>
        <v>7506593905030312</v>
      </c>
      <c r="L65" s="6"/>
      <c r="M65" s="6"/>
      <c r="N65" s="6" t="s">
        <v>1056</v>
      </c>
    </row>
    <row r="66" spans="1:14" x14ac:dyDescent="0.25">
      <c r="A66" s="6" t="s">
        <v>1011</v>
      </c>
      <c r="B66" s="21">
        <v>44070</v>
      </c>
      <c r="D66" s="6">
        <v>-30.8</v>
      </c>
      <c r="E66" s="6"/>
      <c r="F66" s="6" t="s">
        <v>13</v>
      </c>
      <c r="G66" s="6"/>
      <c r="H66" s="6"/>
      <c r="I66" s="6" t="s">
        <v>1057</v>
      </c>
      <c r="J66" s="6" t="s">
        <v>1058</v>
      </c>
      <c r="K66" s="6" t="str">
        <f t="shared" si="3"/>
        <v>7506593905030312</v>
      </c>
      <c r="L66" s="6"/>
      <c r="M66" s="6"/>
      <c r="N66" s="6" t="s">
        <v>1059</v>
      </c>
    </row>
    <row r="67" spans="1:14" x14ac:dyDescent="0.25">
      <c r="A67" s="6" t="s">
        <v>1011</v>
      </c>
      <c r="B67" s="21">
        <v>44070</v>
      </c>
      <c r="D67" s="6">
        <v>-182.6</v>
      </c>
      <c r="E67" s="6"/>
      <c r="F67" s="6" t="s">
        <v>13</v>
      </c>
      <c r="G67" s="6"/>
      <c r="H67" s="6"/>
      <c r="I67" s="6" t="s">
        <v>1057</v>
      </c>
      <c r="J67" s="6" t="s">
        <v>1058</v>
      </c>
      <c r="K67" s="6" t="str">
        <f t="shared" si="3"/>
        <v>7506593905030312</v>
      </c>
      <c r="L67" s="6"/>
      <c r="M67" s="6"/>
      <c r="N67" s="6" t="s">
        <v>1060</v>
      </c>
    </row>
    <row r="68" spans="1:14" x14ac:dyDescent="0.25">
      <c r="A68" s="6" t="s">
        <v>1011</v>
      </c>
      <c r="B68" s="21">
        <v>44071</v>
      </c>
      <c r="D68" s="6">
        <v>-27.6</v>
      </c>
      <c r="E68" s="6"/>
      <c r="F68" s="6" t="s">
        <v>13</v>
      </c>
      <c r="G68" s="6"/>
      <c r="H68" s="6"/>
      <c r="I68" s="6" t="s">
        <v>1057</v>
      </c>
      <c r="J68" s="6" t="s">
        <v>1058</v>
      </c>
      <c r="K68" s="6" t="str">
        <f t="shared" si="3"/>
        <v>7506593905030312</v>
      </c>
      <c r="L68" s="6"/>
      <c r="M68" s="6"/>
      <c r="N68" s="6" t="s">
        <v>1061</v>
      </c>
    </row>
    <row r="69" spans="1:14" x14ac:dyDescent="0.25">
      <c r="A69" s="6" t="s">
        <v>1011</v>
      </c>
      <c r="B69" s="21">
        <v>44071</v>
      </c>
      <c r="D69" s="6">
        <v>-80</v>
      </c>
      <c r="E69" s="6"/>
      <c r="F69" s="6" t="s">
        <v>98</v>
      </c>
      <c r="G69" s="6" t="s">
        <v>99</v>
      </c>
      <c r="H69" s="6" t="s">
        <v>100</v>
      </c>
      <c r="I69" s="6"/>
      <c r="J69" s="6"/>
      <c r="K69" s="6"/>
      <c r="L69" s="6" t="s">
        <v>1062</v>
      </c>
      <c r="M69" s="6"/>
      <c r="N69" s="6" t="s">
        <v>1063</v>
      </c>
    </row>
    <row r="70" spans="1:14" x14ac:dyDescent="0.25">
      <c r="A70" s="6" t="s">
        <v>1011</v>
      </c>
      <c r="B70" s="21">
        <v>44071</v>
      </c>
      <c r="D70" s="6">
        <v>-53</v>
      </c>
      <c r="E70" s="6"/>
      <c r="F70" s="6" t="s">
        <v>13</v>
      </c>
      <c r="G70" s="6"/>
      <c r="H70" s="6"/>
      <c r="I70" s="6" t="s">
        <v>1057</v>
      </c>
      <c r="J70" s="6" t="s">
        <v>1058</v>
      </c>
      <c r="K70" s="6" t="str">
        <f>"7506593905030312"</f>
        <v>7506593905030312</v>
      </c>
      <c r="L70" s="6"/>
      <c r="M70" s="6"/>
      <c r="N70" s="6" t="s">
        <v>1064</v>
      </c>
    </row>
    <row r="71" spans="1:14" x14ac:dyDescent="0.25">
      <c r="A71" s="6" t="s">
        <v>1011</v>
      </c>
      <c r="B71" s="21">
        <v>44071</v>
      </c>
      <c r="D71" s="6">
        <v>-31.8</v>
      </c>
      <c r="E71" s="6"/>
      <c r="F71" s="6" t="s">
        <v>13</v>
      </c>
      <c r="G71" s="6"/>
      <c r="H71" s="6"/>
      <c r="I71" s="6" t="s">
        <v>1057</v>
      </c>
      <c r="J71" s="6" t="s">
        <v>1058</v>
      </c>
      <c r="K71" s="6" t="str">
        <f>"7506593905030312"</f>
        <v>7506593905030312</v>
      </c>
      <c r="L71" s="6"/>
      <c r="M71" s="6"/>
      <c r="N71" s="6" t="s">
        <v>1065</v>
      </c>
    </row>
    <row r="72" spans="1:14" x14ac:dyDescent="0.25">
      <c r="A72" s="6" t="s">
        <v>1011</v>
      </c>
      <c r="B72" s="21">
        <v>44071</v>
      </c>
      <c r="D72" s="6">
        <v>-15</v>
      </c>
      <c r="E72" s="6"/>
      <c r="F72" s="6" t="s">
        <v>13</v>
      </c>
      <c r="G72" s="6"/>
      <c r="H72" s="6"/>
      <c r="I72" s="6" t="s">
        <v>1057</v>
      </c>
      <c r="J72" s="6" t="s">
        <v>1058</v>
      </c>
      <c r="K72" s="6" t="str">
        <f>"7506593905030312"</f>
        <v>7506593905030312</v>
      </c>
      <c r="L72" s="6"/>
      <c r="M72" s="6"/>
      <c r="N72" s="6" t="s">
        <v>1066</v>
      </c>
    </row>
    <row r="73" spans="1:14" x14ac:dyDescent="0.25">
      <c r="A73" s="6" t="s">
        <v>1011</v>
      </c>
      <c r="B73" s="21">
        <v>44074</v>
      </c>
      <c r="D73" s="6">
        <v>-160.44999999999999</v>
      </c>
      <c r="E73" s="6"/>
      <c r="F73" s="6" t="s">
        <v>149</v>
      </c>
      <c r="G73" s="6"/>
      <c r="H73" s="6"/>
      <c r="I73" s="6"/>
      <c r="J73" s="6"/>
      <c r="K73" s="6"/>
      <c r="L73" s="6" t="s">
        <v>1067</v>
      </c>
      <c r="M73" s="6" t="s">
        <v>151</v>
      </c>
      <c r="N73" s="6" t="s">
        <v>152</v>
      </c>
    </row>
    <row r="75" spans="1:14" ht="15.75" customHeight="1" x14ac:dyDescent="0.25">
      <c r="C75" s="8" t="str">
        <f>C4</f>
        <v>PRIVE</v>
      </c>
      <c r="D75" s="8">
        <f t="shared" ref="D75:E75" si="4">D9</f>
        <v>0</v>
      </c>
      <c r="E75" s="8">
        <f t="shared" si="4"/>
        <v>255.33</v>
      </c>
    </row>
    <row r="76" spans="1:14" ht="15.75" customHeight="1" x14ac:dyDescent="0.25">
      <c r="C76" s="19">
        <f>SUM(C6:C74)</f>
        <v>-333.82000000000033</v>
      </c>
      <c r="D76" s="19">
        <f t="shared" ref="D76:E76" si="5">SUM(D6:D74)</f>
        <v>-605.45000000000005</v>
      </c>
      <c r="E76" s="19">
        <f t="shared" si="5"/>
        <v>-9862.130000000001</v>
      </c>
    </row>
    <row r="77" spans="1:14" ht="15.75" customHeight="1" x14ac:dyDescent="0.25">
      <c r="C77" s="78">
        <f>SUM(C76:D76)</f>
        <v>-939.27000000000044</v>
      </c>
      <c r="D77" s="79"/>
      <c r="E77" s="3"/>
    </row>
    <row r="78" spans="1:14" x14ac:dyDescent="0.25">
      <c r="N78" s="6"/>
    </row>
    <row r="79" spans="1:14" x14ac:dyDescent="0.25">
      <c r="C79" t="s">
        <v>666</v>
      </c>
      <c r="D79" s="7">
        <v>-605.45000000000005</v>
      </c>
      <c r="E79" s="15" t="s">
        <v>1068</v>
      </c>
      <c r="N79" s="6"/>
    </row>
  </sheetData>
  <mergeCells count="1">
    <mergeCell ref="C77:D77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B378-C567-4C65-BBA0-E0D6DE63FF27}">
  <dimension ref="A4:P81"/>
  <sheetViews>
    <sheetView topLeftCell="A4" workbookViewId="0">
      <selection activeCell="E83" sqref="E83"/>
    </sheetView>
  </sheetViews>
  <sheetFormatPr baseColWidth="10" defaultRowHeight="15" x14ac:dyDescent="0.25"/>
  <cols>
    <col min="3" max="3" width="13.140625" bestFit="1" customWidth="1"/>
    <col min="4" max="4" width="14.7109375" bestFit="1" customWidth="1"/>
    <col min="5" max="5" width="13.140625" bestFit="1" customWidth="1"/>
    <col min="10" max="10" width="19.7109375" customWidth="1"/>
    <col min="16" max="16" width="11.42578125" style="6"/>
  </cols>
  <sheetData>
    <row r="4" spans="1:16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158</v>
      </c>
      <c r="G4" t="s">
        <v>3</v>
      </c>
      <c r="H4" t="s">
        <v>4</v>
      </c>
      <c r="I4" t="s">
        <v>5</v>
      </c>
      <c r="J4" t="s">
        <v>6</v>
      </c>
      <c r="K4" t="s">
        <v>7</v>
      </c>
      <c r="L4" t="s">
        <v>8</v>
      </c>
      <c r="M4" t="s">
        <v>9</v>
      </c>
      <c r="N4" t="s">
        <v>10</v>
      </c>
      <c r="O4" s="6" t="s">
        <v>11</v>
      </c>
    </row>
    <row r="6" spans="1:16" x14ac:dyDescent="0.25">
      <c r="A6" t="s">
        <v>1011</v>
      </c>
      <c r="B6" s="1">
        <v>44075</v>
      </c>
      <c r="E6">
        <v>255.33</v>
      </c>
      <c r="F6" t="s">
        <v>17</v>
      </c>
      <c r="G6" t="s">
        <v>18</v>
      </c>
      <c r="H6" t="s">
        <v>19</v>
      </c>
      <c r="L6" t="s">
        <v>20</v>
      </c>
      <c r="N6" s="6" t="s">
        <v>21</v>
      </c>
      <c r="P6"/>
    </row>
    <row r="7" spans="1:16" x14ac:dyDescent="0.25">
      <c r="A7" t="s">
        <v>1011</v>
      </c>
      <c r="B7" s="1">
        <v>44075</v>
      </c>
      <c r="C7">
        <v>-2</v>
      </c>
      <c r="F7" t="s">
        <v>63</v>
      </c>
      <c r="N7" s="6" t="s">
        <v>64</v>
      </c>
      <c r="P7"/>
    </row>
    <row r="8" spans="1:16" x14ac:dyDescent="0.25">
      <c r="A8" t="s">
        <v>1011</v>
      </c>
      <c r="B8" s="1">
        <v>44076</v>
      </c>
      <c r="C8">
        <v>-1.25</v>
      </c>
      <c r="F8" t="s">
        <v>1119</v>
      </c>
      <c r="N8" s="6" t="s">
        <v>1120</v>
      </c>
      <c r="P8"/>
    </row>
    <row r="9" spans="1:16" x14ac:dyDescent="0.25">
      <c r="A9" t="s">
        <v>1011</v>
      </c>
      <c r="B9" s="1">
        <v>44076</v>
      </c>
      <c r="C9">
        <v>-156.84</v>
      </c>
      <c r="F9" t="s">
        <v>29</v>
      </c>
      <c r="G9" t="s">
        <v>153</v>
      </c>
      <c r="H9" t="s">
        <v>154</v>
      </c>
      <c r="L9">
        <v>386587234</v>
      </c>
      <c r="N9" s="6" t="s">
        <v>1121</v>
      </c>
      <c r="P9"/>
    </row>
    <row r="10" spans="1:16" x14ac:dyDescent="0.25">
      <c r="A10" t="s">
        <v>1011</v>
      </c>
      <c r="B10" s="1">
        <v>44076</v>
      </c>
      <c r="C10">
        <v>-64</v>
      </c>
      <c r="F10" t="s">
        <v>13</v>
      </c>
      <c r="I10" t="s">
        <v>1122</v>
      </c>
      <c r="J10" t="s">
        <v>847</v>
      </c>
      <c r="K10" t="str">
        <f t="shared" ref="K10:K16" si="0">"7506593905030312"</f>
        <v>7506593905030312</v>
      </c>
      <c r="N10" s="6" t="s">
        <v>1123</v>
      </c>
      <c r="P10"/>
    </row>
    <row r="11" spans="1:16" x14ac:dyDescent="0.25">
      <c r="A11" t="s">
        <v>1011</v>
      </c>
      <c r="B11" s="1">
        <v>44077</v>
      </c>
      <c r="C11">
        <v>-27.67</v>
      </c>
      <c r="F11" t="s">
        <v>13</v>
      </c>
      <c r="I11" t="s">
        <v>542</v>
      </c>
      <c r="J11" t="s">
        <v>57</v>
      </c>
      <c r="K11" t="str">
        <f t="shared" si="0"/>
        <v>7506593905030312</v>
      </c>
      <c r="N11" s="6" t="s">
        <v>1124</v>
      </c>
      <c r="P11"/>
    </row>
    <row r="12" spans="1:16" x14ac:dyDescent="0.25">
      <c r="A12" t="s">
        <v>1011</v>
      </c>
      <c r="B12" s="1">
        <v>44076</v>
      </c>
      <c r="C12">
        <v>-10.7</v>
      </c>
      <c r="F12" t="s">
        <v>22</v>
      </c>
      <c r="I12" t="s">
        <v>530</v>
      </c>
      <c r="J12" t="s">
        <v>531</v>
      </c>
      <c r="K12" t="str">
        <f t="shared" si="0"/>
        <v>7506593905030312</v>
      </c>
      <c r="N12" s="6" t="s">
        <v>1125</v>
      </c>
      <c r="P12"/>
    </row>
    <row r="13" spans="1:16" x14ac:dyDescent="0.25">
      <c r="A13" t="s">
        <v>1011</v>
      </c>
      <c r="B13" s="1">
        <v>44077</v>
      </c>
      <c r="C13">
        <v>-2.89</v>
      </c>
      <c r="F13" t="s">
        <v>13</v>
      </c>
      <c r="I13" t="s">
        <v>542</v>
      </c>
      <c r="J13" t="s">
        <v>57</v>
      </c>
      <c r="K13" t="str">
        <f t="shared" si="0"/>
        <v>7506593905030312</v>
      </c>
      <c r="N13" s="6" t="s">
        <v>1126</v>
      </c>
      <c r="P13"/>
    </row>
    <row r="14" spans="1:16" x14ac:dyDescent="0.25">
      <c r="A14" t="s">
        <v>1011</v>
      </c>
      <c r="B14" s="1">
        <v>44078</v>
      </c>
      <c r="C14">
        <v>-6.2</v>
      </c>
      <c r="F14" t="s">
        <v>13</v>
      </c>
      <c r="I14" t="s">
        <v>255</v>
      </c>
      <c r="J14" t="s">
        <v>256</v>
      </c>
      <c r="K14" t="str">
        <f t="shared" si="0"/>
        <v>7506593905030312</v>
      </c>
      <c r="N14" s="6" t="s">
        <v>1127</v>
      </c>
      <c r="P14"/>
    </row>
    <row r="15" spans="1:16" x14ac:dyDescent="0.25">
      <c r="A15" t="s">
        <v>1011</v>
      </c>
      <c r="B15" s="1">
        <v>44078</v>
      </c>
      <c r="C15">
        <v>-2.2000000000000002</v>
      </c>
      <c r="F15" t="s">
        <v>13</v>
      </c>
      <c r="I15" t="s">
        <v>255</v>
      </c>
      <c r="J15" t="s">
        <v>256</v>
      </c>
      <c r="K15" t="str">
        <f t="shared" si="0"/>
        <v>7506593905030312</v>
      </c>
      <c r="N15" s="6" t="s">
        <v>1128</v>
      </c>
      <c r="P15"/>
    </row>
    <row r="16" spans="1:16" x14ac:dyDescent="0.25">
      <c r="A16" t="s">
        <v>1011</v>
      </c>
      <c r="B16" s="1">
        <v>44078</v>
      </c>
      <c r="C16">
        <v>-80</v>
      </c>
      <c r="F16" t="s">
        <v>43</v>
      </c>
      <c r="I16" t="s">
        <v>112</v>
      </c>
      <c r="J16" t="s">
        <v>57</v>
      </c>
      <c r="K16" t="str">
        <f t="shared" si="0"/>
        <v>7506593905030312</v>
      </c>
      <c r="N16" s="6" t="s">
        <v>1129</v>
      </c>
      <c r="P16"/>
    </row>
    <row r="17" spans="1:16" x14ac:dyDescent="0.25">
      <c r="A17" t="s">
        <v>1011</v>
      </c>
      <c r="B17" s="1">
        <v>44078</v>
      </c>
      <c r="C17">
        <v>-0.5</v>
      </c>
      <c r="F17" t="s">
        <v>47</v>
      </c>
      <c r="N17" s="6" t="s">
        <v>48</v>
      </c>
      <c r="P17"/>
    </row>
    <row r="18" spans="1:16" x14ac:dyDescent="0.25">
      <c r="A18" t="s">
        <v>1011</v>
      </c>
      <c r="B18" s="1">
        <v>44080</v>
      </c>
      <c r="C18">
        <v>-2.7</v>
      </c>
      <c r="F18" t="s">
        <v>13</v>
      </c>
      <c r="I18" t="s">
        <v>56</v>
      </c>
      <c r="J18" t="s">
        <v>57</v>
      </c>
      <c r="K18" t="str">
        <f t="shared" ref="K18:K23" si="1">"7506593905030312"</f>
        <v>7506593905030312</v>
      </c>
      <c r="N18" s="6" t="s">
        <v>1130</v>
      </c>
      <c r="P18"/>
    </row>
    <row r="19" spans="1:16" x14ac:dyDescent="0.25">
      <c r="A19" t="s">
        <v>1011</v>
      </c>
      <c r="B19" s="1">
        <v>44080</v>
      </c>
      <c r="C19">
        <v>-70.760000000000005</v>
      </c>
      <c r="F19" t="s">
        <v>13</v>
      </c>
      <c r="I19" t="s">
        <v>1131</v>
      </c>
      <c r="J19" t="s">
        <v>269</v>
      </c>
      <c r="K19" t="str">
        <f t="shared" si="1"/>
        <v>7506593905030312</v>
      </c>
      <c r="N19" s="6" t="s">
        <v>1132</v>
      </c>
      <c r="P19"/>
    </row>
    <row r="20" spans="1:16" x14ac:dyDescent="0.25">
      <c r="A20" t="s">
        <v>1011</v>
      </c>
      <c r="B20" s="1">
        <v>44081</v>
      </c>
      <c r="C20">
        <v>64</v>
      </c>
      <c r="F20" t="s">
        <v>1133</v>
      </c>
      <c r="G20" t="s">
        <v>1134</v>
      </c>
      <c r="I20" t="s">
        <v>847</v>
      </c>
      <c r="K20" t="str">
        <f t="shared" si="1"/>
        <v>7506593905030312</v>
      </c>
      <c r="N20" s="6" t="s">
        <v>1135</v>
      </c>
      <c r="P20"/>
    </row>
    <row r="21" spans="1:16" x14ac:dyDescent="0.25">
      <c r="A21" t="s">
        <v>1011</v>
      </c>
      <c r="B21" s="1">
        <v>44080</v>
      </c>
      <c r="C21">
        <v>-11.2</v>
      </c>
      <c r="F21" t="s">
        <v>22</v>
      </c>
      <c r="I21" t="s">
        <v>59</v>
      </c>
      <c r="J21" t="s">
        <v>60</v>
      </c>
      <c r="K21" t="str">
        <f t="shared" si="1"/>
        <v>7506593905030312</v>
      </c>
      <c r="N21" s="6" t="s">
        <v>1136</v>
      </c>
      <c r="P21"/>
    </row>
    <row r="22" spans="1:16" x14ac:dyDescent="0.25">
      <c r="A22" t="s">
        <v>1137</v>
      </c>
      <c r="B22" s="1">
        <v>44081</v>
      </c>
      <c r="C22">
        <v>-58.9</v>
      </c>
      <c r="F22" t="s">
        <v>22</v>
      </c>
      <c r="I22" t="s">
        <v>1138</v>
      </c>
      <c r="J22" t="s">
        <v>140</v>
      </c>
      <c r="K22" t="str">
        <f t="shared" si="1"/>
        <v>7506593905030312</v>
      </c>
      <c r="N22" s="6" t="s">
        <v>1139</v>
      </c>
      <c r="P22"/>
    </row>
    <row r="23" spans="1:16" x14ac:dyDescent="0.25">
      <c r="A23" t="s">
        <v>1137</v>
      </c>
      <c r="B23" s="1">
        <v>44082</v>
      </c>
      <c r="D23">
        <v>-395.7</v>
      </c>
      <c r="E23" s="23" t="s">
        <v>1244</v>
      </c>
      <c r="F23" t="s">
        <v>13</v>
      </c>
      <c r="I23" t="s">
        <v>752</v>
      </c>
      <c r="J23" t="s">
        <v>753</v>
      </c>
      <c r="K23" t="str">
        <f t="shared" si="1"/>
        <v>7506593905030312</v>
      </c>
      <c r="N23" s="6" t="s">
        <v>1140</v>
      </c>
      <c r="P23"/>
    </row>
    <row r="24" spans="1:16" x14ac:dyDescent="0.25">
      <c r="A24" t="s">
        <v>1137</v>
      </c>
      <c r="B24" s="1">
        <v>44083</v>
      </c>
      <c r="D24">
        <v>940.05</v>
      </c>
      <c r="F24" t="s">
        <v>17</v>
      </c>
      <c r="G24" t="s">
        <v>99</v>
      </c>
      <c r="H24" t="s">
        <v>1141</v>
      </c>
      <c r="L24" t="s">
        <v>1142</v>
      </c>
      <c r="N24" s="6" t="s">
        <v>1143</v>
      </c>
      <c r="P24"/>
    </row>
    <row r="25" spans="1:16" x14ac:dyDescent="0.25">
      <c r="A25" t="s">
        <v>1144</v>
      </c>
      <c r="B25" s="1">
        <v>44083</v>
      </c>
      <c r="C25">
        <v>-1.85</v>
      </c>
      <c r="F25" t="s">
        <v>13</v>
      </c>
      <c r="I25" t="s">
        <v>95</v>
      </c>
      <c r="J25" t="s">
        <v>96</v>
      </c>
      <c r="K25" t="str">
        <f t="shared" ref="K25:K30" si="2">"7506593905030312"</f>
        <v>7506593905030312</v>
      </c>
      <c r="N25" s="6" t="s">
        <v>1145</v>
      </c>
      <c r="P25"/>
    </row>
    <row r="26" spans="1:16" x14ac:dyDescent="0.25">
      <c r="A26" t="s">
        <v>1144</v>
      </c>
      <c r="B26" s="1">
        <v>44083</v>
      </c>
      <c r="C26">
        <v>-2.99</v>
      </c>
      <c r="F26" t="s">
        <v>13</v>
      </c>
      <c r="I26" t="s">
        <v>95</v>
      </c>
      <c r="J26" t="s">
        <v>96</v>
      </c>
      <c r="K26" t="str">
        <f t="shared" si="2"/>
        <v>7506593905030312</v>
      </c>
      <c r="N26" s="6" t="s">
        <v>1146</v>
      </c>
      <c r="P26"/>
    </row>
    <row r="27" spans="1:16" x14ac:dyDescent="0.25">
      <c r="A27" t="s">
        <v>1144</v>
      </c>
      <c r="B27" s="1">
        <v>44085</v>
      </c>
      <c r="C27">
        <v>-2.7</v>
      </c>
      <c r="F27" t="s">
        <v>13</v>
      </c>
      <c r="I27" t="s">
        <v>310</v>
      </c>
      <c r="J27" t="s">
        <v>311</v>
      </c>
      <c r="K27" t="str">
        <f t="shared" si="2"/>
        <v>7506593905030312</v>
      </c>
      <c r="N27" s="6" t="s">
        <v>1147</v>
      </c>
      <c r="P27"/>
    </row>
    <row r="28" spans="1:16" x14ac:dyDescent="0.25">
      <c r="A28" t="s">
        <v>1144</v>
      </c>
      <c r="B28" s="1">
        <v>44085</v>
      </c>
      <c r="C28">
        <v>-52</v>
      </c>
      <c r="F28" t="s">
        <v>13</v>
      </c>
      <c r="I28" t="s">
        <v>1148</v>
      </c>
      <c r="J28" t="s">
        <v>345</v>
      </c>
      <c r="K28" t="str">
        <f t="shared" si="2"/>
        <v>7506593905030312</v>
      </c>
      <c r="N28" s="6" t="s">
        <v>1149</v>
      </c>
      <c r="P28"/>
    </row>
    <row r="29" spans="1:16" x14ac:dyDescent="0.25">
      <c r="A29" t="s">
        <v>1144</v>
      </c>
      <c r="B29" s="1">
        <v>44085</v>
      </c>
      <c r="C29">
        <v>-3.59</v>
      </c>
      <c r="F29" t="s">
        <v>13</v>
      </c>
      <c r="I29" t="s">
        <v>260</v>
      </c>
      <c r="J29" t="s">
        <v>57</v>
      </c>
      <c r="K29" t="str">
        <f t="shared" si="2"/>
        <v>7506593905030312</v>
      </c>
      <c r="N29" s="6" t="s">
        <v>1150</v>
      </c>
      <c r="P29"/>
    </row>
    <row r="30" spans="1:16" x14ac:dyDescent="0.25">
      <c r="A30" t="s">
        <v>1144</v>
      </c>
      <c r="B30" s="1">
        <v>44085</v>
      </c>
      <c r="C30">
        <v>-260</v>
      </c>
      <c r="F30" t="s">
        <v>43</v>
      </c>
      <c r="I30" t="s">
        <v>112</v>
      </c>
      <c r="J30" t="s">
        <v>57</v>
      </c>
      <c r="K30" t="str">
        <f t="shared" si="2"/>
        <v>7506593905030312</v>
      </c>
      <c r="N30" s="6" t="s">
        <v>1151</v>
      </c>
      <c r="P30"/>
    </row>
    <row r="31" spans="1:16" x14ac:dyDescent="0.25">
      <c r="A31" t="s">
        <v>1144</v>
      </c>
      <c r="B31" s="1">
        <v>44085</v>
      </c>
      <c r="C31">
        <v>-0.5</v>
      </c>
      <c r="F31" t="s">
        <v>47</v>
      </c>
      <c r="N31" s="6" t="s">
        <v>48</v>
      </c>
      <c r="P31"/>
    </row>
    <row r="32" spans="1:16" x14ac:dyDescent="0.25">
      <c r="A32" t="s">
        <v>1144</v>
      </c>
      <c r="B32" s="1">
        <v>44085</v>
      </c>
      <c r="C32">
        <v>-59.48</v>
      </c>
      <c r="F32" t="s">
        <v>13</v>
      </c>
      <c r="I32" t="s">
        <v>854</v>
      </c>
      <c r="J32" t="s">
        <v>57</v>
      </c>
      <c r="K32" t="str">
        <f>"7506593905030312"</f>
        <v>7506593905030312</v>
      </c>
      <c r="N32" s="6" t="s">
        <v>1152</v>
      </c>
      <c r="P32"/>
    </row>
    <row r="33" spans="1:16" x14ac:dyDescent="0.25">
      <c r="A33" t="s">
        <v>1144</v>
      </c>
      <c r="B33" s="1">
        <v>44086</v>
      </c>
      <c r="C33">
        <v>-10.5</v>
      </c>
      <c r="F33" t="s">
        <v>13</v>
      </c>
      <c r="I33" t="s">
        <v>56</v>
      </c>
      <c r="J33" t="s">
        <v>57</v>
      </c>
      <c r="K33" t="str">
        <f>"7506593905030312"</f>
        <v>7506593905030312</v>
      </c>
      <c r="N33" s="6" t="s">
        <v>1153</v>
      </c>
      <c r="P33"/>
    </row>
    <row r="34" spans="1:16" x14ac:dyDescent="0.25">
      <c r="A34" t="s">
        <v>1144</v>
      </c>
      <c r="B34" s="1">
        <v>44085</v>
      </c>
      <c r="C34">
        <v>-5.7</v>
      </c>
      <c r="F34" t="s">
        <v>22</v>
      </c>
      <c r="I34" t="s">
        <v>1154</v>
      </c>
      <c r="J34" t="s">
        <v>214</v>
      </c>
      <c r="K34" t="str">
        <f>"7506593905030312"</f>
        <v>7506593905030312</v>
      </c>
      <c r="N34" s="6" t="s">
        <v>1155</v>
      </c>
      <c r="P34"/>
    </row>
    <row r="35" spans="1:16" x14ac:dyDescent="0.25">
      <c r="A35" t="s">
        <v>1144</v>
      </c>
      <c r="B35" s="1">
        <v>44088</v>
      </c>
      <c r="C35">
        <v>-120</v>
      </c>
      <c r="F35" t="s">
        <v>29</v>
      </c>
      <c r="G35" t="s">
        <v>1156</v>
      </c>
      <c r="H35" t="s">
        <v>1157</v>
      </c>
      <c r="L35">
        <v>304000049427</v>
      </c>
      <c r="N35" s="6" t="s">
        <v>1158</v>
      </c>
      <c r="P35"/>
    </row>
    <row r="36" spans="1:16" x14ac:dyDescent="0.25">
      <c r="A36" t="s">
        <v>1144</v>
      </c>
      <c r="B36" s="1">
        <v>44088</v>
      </c>
      <c r="C36">
        <v>-30.04</v>
      </c>
      <c r="F36" t="s">
        <v>13</v>
      </c>
      <c r="I36" t="s">
        <v>223</v>
      </c>
      <c r="J36" t="s">
        <v>224</v>
      </c>
      <c r="K36" t="str">
        <f>"7506593905030312"</f>
        <v>7506593905030312</v>
      </c>
      <c r="N36" s="6" t="s">
        <v>1159</v>
      </c>
      <c r="P36"/>
    </row>
    <row r="37" spans="1:16" x14ac:dyDescent="0.25">
      <c r="A37" t="s">
        <v>1144</v>
      </c>
      <c r="B37" s="1">
        <v>44089</v>
      </c>
      <c r="C37">
        <v>-43.95</v>
      </c>
      <c r="F37" t="s">
        <v>13</v>
      </c>
      <c r="I37" t="s">
        <v>232</v>
      </c>
      <c r="J37" t="s">
        <v>233</v>
      </c>
      <c r="K37" t="str">
        <f>"7506593905030312"</f>
        <v>7506593905030312</v>
      </c>
      <c r="N37" s="6" t="s">
        <v>1160</v>
      </c>
      <c r="P37"/>
    </row>
    <row r="38" spans="1:16" x14ac:dyDescent="0.25">
      <c r="A38" t="s">
        <v>1144</v>
      </c>
      <c r="B38" s="1">
        <v>44089</v>
      </c>
      <c r="C38">
        <v>-380</v>
      </c>
      <c r="F38" t="s">
        <v>13</v>
      </c>
      <c r="I38" t="s">
        <v>620</v>
      </c>
      <c r="J38" t="s">
        <v>45</v>
      </c>
      <c r="K38" t="str">
        <f>"7506593905030312"</f>
        <v>7506593905030312</v>
      </c>
      <c r="N38" s="6" t="s">
        <v>1161</v>
      </c>
      <c r="P38"/>
    </row>
    <row r="39" spans="1:16" x14ac:dyDescent="0.25">
      <c r="A39" t="s">
        <v>1144</v>
      </c>
      <c r="B39" s="1">
        <v>44091</v>
      </c>
      <c r="C39">
        <v>-80</v>
      </c>
      <c r="F39" t="s">
        <v>98</v>
      </c>
      <c r="G39" t="s">
        <v>99</v>
      </c>
      <c r="H39" t="s">
        <v>100</v>
      </c>
      <c r="L39" t="s">
        <v>1162</v>
      </c>
      <c r="N39" s="6" t="s">
        <v>1063</v>
      </c>
      <c r="P39"/>
    </row>
    <row r="40" spans="1:16" x14ac:dyDescent="0.25">
      <c r="A40" t="s">
        <v>1144</v>
      </c>
      <c r="B40" s="1">
        <v>44091</v>
      </c>
      <c r="E40">
        <v>14228.98</v>
      </c>
      <c r="F40" t="s">
        <v>17</v>
      </c>
      <c r="G40" t="s">
        <v>534</v>
      </c>
      <c r="H40" t="s">
        <v>535</v>
      </c>
      <c r="L40" t="s">
        <v>1163</v>
      </c>
      <c r="N40" s="6" t="s">
        <v>1164</v>
      </c>
      <c r="P40"/>
    </row>
    <row r="41" spans="1:16" x14ac:dyDescent="0.25">
      <c r="A41" t="s">
        <v>1144</v>
      </c>
      <c r="B41" s="1">
        <v>44091</v>
      </c>
      <c r="C41">
        <v>-5.8</v>
      </c>
      <c r="F41" t="s">
        <v>13</v>
      </c>
      <c r="I41" t="s">
        <v>874</v>
      </c>
      <c r="J41" t="s">
        <v>144</v>
      </c>
      <c r="K41" t="str">
        <f>"7506593905030312"</f>
        <v>7506593905030312</v>
      </c>
      <c r="N41" s="6" t="s">
        <v>1165</v>
      </c>
      <c r="P41"/>
    </row>
    <row r="42" spans="1:16" x14ac:dyDescent="0.25">
      <c r="A42" t="s">
        <v>1144</v>
      </c>
      <c r="B42" s="1">
        <v>44091</v>
      </c>
      <c r="C42">
        <v>-60</v>
      </c>
      <c r="F42" t="s">
        <v>29</v>
      </c>
      <c r="G42" t="s">
        <v>1166</v>
      </c>
      <c r="H42" t="s">
        <v>1167</v>
      </c>
      <c r="L42" t="s">
        <v>1168</v>
      </c>
      <c r="N42" s="6" t="s">
        <v>1169</v>
      </c>
      <c r="P42"/>
    </row>
    <row r="43" spans="1:16" x14ac:dyDescent="0.25">
      <c r="A43" t="s">
        <v>1144</v>
      </c>
      <c r="B43" s="1">
        <v>44091</v>
      </c>
      <c r="C43">
        <v>-49.32</v>
      </c>
      <c r="F43" t="s">
        <v>13</v>
      </c>
      <c r="I43" t="s">
        <v>967</v>
      </c>
      <c r="J43" t="s">
        <v>968</v>
      </c>
      <c r="K43" t="str">
        <f>"7506593905030312"</f>
        <v>7506593905030312</v>
      </c>
      <c r="N43" s="6" t="s">
        <v>1170</v>
      </c>
      <c r="P43"/>
    </row>
    <row r="44" spans="1:16" x14ac:dyDescent="0.25">
      <c r="A44" t="s">
        <v>1144</v>
      </c>
      <c r="B44" s="1">
        <v>44092</v>
      </c>
      <c r="E44">
        <v>-896.58</v>
      </c>
      <c r="F44" t="s">
        <v>29</v>
      </c>
      <c r="G44" t="s">
        <v>18</v>
      </c>
      <c r="H44" t="s">
        <v>19</v>
      </c>
      <c r="L44" t="s">
        <v>1171</v>
      </c>
      <c r="N44" s="6" t="s">
        <v>1172</v>
      </c>
      <c r="P44"/>
    </row>
    <row r="45" spans="1:16" x14ac:dyDescent="0.25">
      <c r="A45" t="s">
        <v>1144</v>
      </c>
      <c r="B45" s="1">
        <v>44092</v>
      </c>
      <c r="C45">
        <v>-21.3</v>
      </c>
      <c r="F45" t="s">
        <v>13</v>
      </c>
      <c r="I45" t="s">
        <v>76</v>
      </c>
      <c r="J45" t="s">
        <v>15</v>
      </c>
      <c r="K45" t="str">
        <f>"7506593905030312"</f>
        <v>7506593905030312</v>
      </c>
      <c r="N45" s="6" t="s">
        <v>1173</v>
      </c>
      <c r="P45"/>
    </row>
    <row r="46" spans="1:16" x14ac:dyDescent="0.25">
      <c r="A46" t="s">
        <v>1144</v>
      </c>
      <c r="B46" s="1">
        <v>44091</v>
      </c>
      <c r="C46">
        <v>-3.4</v>
      </c>
      <c r="F46" t="s">
        <v>22</v>
      </c>
      <c r="I46" t="s">
        <v>1174</v>
      </c>
      <c r="J46" t="s">
        <v>144</v>
      </c>
      <c r="K46" t="str">
        <f>"7506593905030312"</f>
        <v>7506593905030312</v>
      </c>
      <c r="N46" s="6" t="s">
        <v>1175</v>
      </c>
      <c r="P46"/>
    </row>
    <row r="47" spans="1:16" x14ac:dyDescent="0.25">
      <c r="A47" t="s">
        <v>1144</v>
      </c>
      <c r="B47" s="1">
        <v>44092</v>
      </c>
      <c r="E47">
        <v>245819</v>
      </c>
      <c r="F47" t="s">
        <v>17</v>
      </c>
      <c r="G47" t="s">
        <v>1176</v>
      </c>
      <c r="H47" t="s">
        <v>1177</v>
      </c>
      <c r="L47" t="s">
        <v>1178</v>
      </c>
      <c r="N47" s="6" t="s">
        <v>1179</v>
      </c>
      <c r="P47"/>
    </row>
    <row r="48" spans="1:16" x14ac:dyDescent="0.25">
      <c r="A48" t="s">
        <v>1144</v>
      </c>
      <c r="B48" s="1">
        <v>44094</v>
      </c>
      <c r="C48">
        <v>-52.3</v>
      </c>
      <c r="F48" t="s">
        <v>13</v>
      </c>
      <c r="I48" t="s">
        <v>1037</v>
      </c>
      <c r="J48" t="s">
        <v>1038</v>
      </c>
      <c r="K48" t="str">
        <f>"7506593905030312"</f>
        <v>7506593905030312</v>
      </c>
      <c r="N48" s="6" t="s">
        <v>1180</v>
      </c>
      <c r="P48"/>
    </row>
    <row r="49" spans="1:16" x14ac:dyDescent="0.25">
      <c r="A49" t="s">
        <v>1144</v>
      </c>
      <c r="B49" s="1">
        <v>44095</v>
      </c>
      <c r="D49">
        <v>-303.60000000000002</v>
      </c>
      <c r="E49" s="23" t="s">
        <v>1219</v>
      </c>
      <c r="F49" t="s">
        <v>235</v>
      </c>
      <c r="G49" t="s">
        <v>1181</v>
      </c>
      <c r="H49" t="s">
        <v>1182</v>
      </c>
      <c r="L49">
        <v>478807962</v>
      </c>
      <c r="N49" s="6" t="s">
        <v>1183</v>
      </c>
      <c r="P49"/>
    </row>
    <row r="50" spans="1:16" x14ac:dyDescent="0.25">
      <c r="A50" t="s">
        <v>1144</v>
      </c>
      <c r="B50" s="1">
        <v>44092</v>
      </c>
      <c r="C50">
        <v>-5.3</v>
      </c>
      <c r="F50" t="s">
        <v>22</v>
      </c>
      <c r="I50" t="s">
        <v>59</v>
      </c>
      <c r="J50" t="s">
        <v>60</v>
      </c>
      <c r="K50" t="str">
        <f>"7506593905030312"</f>
        <v>7506593905030312</v>
      </c>
      <c r="N50" s="6" t="s">
        <v>1184</v>
      </c>
      <c r="P50"/>
    </row>
    <row r="51" spans="1:16" x14ac:dyDescent="0.25">
      <c r="A51" t="s">
        <v>1144</v>
      </c>
      <c r="B51" s="1">
        <v>44095</v>
      </c>
      <c r="C51">
        <v>-1.3</v>
      </c>
      <c r="F51" t="s">
        <v>13</v>
      </c>
      <c r="I51" t="s">
        <v>828</v>
      </c>
      <c r="J51" t="s">
        <v>77</v>
      </c>
      <c r="K51" t="str">
        <f>"7506593905030312"</f>
        <v>7506593905030312</v>
      </c>
      <c r="N51" s="6" t="s">
        <v>1185</v>
      </c>
      <c r="P51"/>
    </row>
    <row r="52" spans="1:16" x14ac:dyDescent="0.25">
      <c r="A52" t="s">
        <v>1144</v>
      </c>
      <c r="B52" s="1">
        <v>44095</v>
      </c>
      <c r="C52">
        <v>-5.0999999999999996</v>
      </c>
      <c r="F52" t="s">
        <v>13</v>
      </c>
      <c r="I52" t="s">
        <v>886</v>
      </c>
      <c r="J52" t="s">
        <v>15</v>
      </c>
      <c r="K52" t="str">
        <f>"7506593905030312"</f>
        <v>7506593905030312</v>
      </c>
      <c r="N52" s="6" t="s">
        <v>1186</v>
      </c>
      <c r="P52"/>
    </row>
    <row r="53" spans="1:16" x14ac:dyDescent="0.25">
      <c r="A53" t="s">
        <v>1144</v>
      </c>
      <c r="B53" s="1">
        <v>44095</v>
      </c>
      <c r="C53">
        <v>-12.55</v>
      </c>
      <c r="F53" t="s">
        <v>13</v>
      </c>
      <c r="I53" t="s">
        <v>1187</v>
      </c>
      <c r="J53" t="s">
        <v>1188</v>
      </c>
      <c r="K53" t="str">
        <f>"7506593905030312"</f>
        <v>7506593905030312</v>
      </c>
      <c r="N53" s="6" t="s">
        <v>1189</v>
      </c>
      <c r="P53"/>
    </row>
    <row r="54" spans="1:16" x14ac:dyDescent="0.25">
      <c r="A54" t="s">
        <v>1144</v>
      </c>
      <c r="B54" s="1">
        <v>44095</v>
      </c>
      <c r="C54">
        <v>-17</v>
      </c>
      <c r="F54" t="s">
        <v>13</v>
      </c>
      <c r="I54" t="s">
        <v>1122</v>
      </c>
      <c r="J54" t="s">
        <v>847</v>
      </c>
      <c r="K54" t="str">
        <f>"7506593905030312"</f>
        <v>7506593905030312</v>
      </c>
      <c r="N54" s="6" t="s">
        <v>1190</v>
      </c>
      <c r="P54"/>
    </row>
    <row r="55" spans="1:16" x14ac:dyDescent="0.25">
      <c r="A55" t="s">
        <v>1144</v>
      </c>
      <c r="B55" s="1">
        <v>44096</v>
      </c>
      <c r="C55">
        <v>-29.45</v>
      </c>
      <c r="F55" t="s">
        <v>29</v>
      </c>
      <c r="G55" t="s">
        <v>104</v>
      </c>
      <c r="H55" t="s">
        <v>105</v>
      </c>
      <c r="L55">
        <v>444838563065</v>
      </c>
      <c r="N55" s="6" t="s">
        <v>1191</v>
      </c>
      <c r="P55"/>
    </row>
    <row r="56" spans="1:16" x14ac:dyDescent="0.25">
      <c r="A56" t="s">
        <v>1144</v>
      </c>
      <c r="B56" s="1">
        <v>44096</v>
      </c>
      <c r="C56">
        <v>-12.96</v>
      </c>
      <c r="F56" t="s">
        <v>29</v>
      </c>
      <c r="G56" t="s">
        <v>569</v>
      </c>
      <c r="H56" t="s">
        <v>570</v>
      </c>
      <c r="L56">
        <v>2544025464</v>
      </c>
      <c r="N56" s="6" t="s">
        <v>1192</v>
      </c>
      <c r="P56"/>
    </row>
    <row r="57" spans="1:16" x14ac:dyDescent="0.25">
      <c r="A57" t="s">
        <v>1144</v>
      </c>
      <c r="B57" s="1">
        <v>44096</v>
      </c>
      <c r="D57">
        <v>-303.60000000000002</v>
      </c>
      <c r="E57" s="23" t="s">
        <v>1219</v>
      </c>
      <c r="F57" t="s">
        <v>29</v>
      </c>
      <c r="G57" t="s">
        <v>1181</v>
      </c>
      <c r="H57" t="s">
        <v>1182</v>
      </c>
      <c r="L57">
        <v>478807962</v>
      </c>
      <c r="N57" s="6" t="s">
        <v>1193</v>
      </c>
      <c r="P57"/>
    </row>
    <row r="58" spans="1:16" x14ac:dyDescent="0.25">
      <c r="A58" t="s">
        <v>1194</v>
      </c>
      <c r="B58" s="1">
        <v>44096</v>
      </c>
      <c r="C58">
        <v>-61.9</v>
      </c>
      <c r="F58" t="s">
        <v>13</v>
      </c>
      <c r="I58" t="s">
        <v>89</v>
      </c>
      <c r="J58" t="s">
        <v>90</v>
      </c>
      <c r="K58" t="str">
        <f>"7506593905030312"</f>
        <v>7506593905030312</v>
      </c>
      <c r="N58" s="6" t="s">
        <v>1195</v>
      </c>
      <c r="P58"/>
    </row>
    <row r="59" spans="1:16" x14ac:dyDescent="0.25">
      <c r="A59" t="s">
        <v>1194</v>
      </c>
      <c r="B59" s="1">
        <v>44096</v>
      </c>
      <c r="C59">
        <v>-2.8</v>
      </c>
      <c r="F59" t="s">
        <v>13</v>
      </c>
      <c r="I59" t="s">
        <v>999</v>
      </c>
      <c r="J59" t="s">
        <v>45</v>
      </c>
      <c r="K59" t="str">
        <f>"7506593905030312"</f>
        <v>7506593905030312</v>
      </c>
      <c r="N59" s="6" t="s">
        <v>1196</v>
      </c>
      <c r="P59"/>
    </row>
    <row r="60" spans="1:16" x14ac:dyDescent="0.25">
      <c r="A60" t="s">
        <v>1194</v>
      </c>
      <c r="B60" s="1">
        <v>44096</v>
      </c>
      <c r="C60">
        <v>-5.8</v>
      </c>
      <c r="F60" t="s">
        <v>13</v>
      </c>
      <c r="I60" t="s">
        <v>886</v>
      </c>
      <c r="J60" t="s">
        <v>15</v>
      </c>
      <c r="K60" t="str">
        <f>"7506593905030312"</f>
        <v>7506593905030312</v>
      </c>
      <c r="N60" s="6" t="s">
        <v>1197</v>
      </c>
      <c r="P60"/>
    </row>
    <row r="61" spans="1:16" x14ac:dyDescent="0.25">
      <c r="A61" t="s">
        <v>1194</v>
      </c>
      <c r="B61" s="1">
        <v>44096</v>
      </c>
      <c r="C61">
        <v>-21.46</v>
      </c>
      <c r="F61" t="s">
        <v>13</v>
      </c>
      <c r="I61" t="s">
        <v>223</v>
      </c>
      <c r="J61" t="s">
        <v>224</v>
      </c>
      <c r="K61" t="str">
        <f>"7506593905030312"</f>
        <v>7506593905030312</v>
      </c>
      <c r="N61" s="6" t="s">
        <v>1198</v>
      </c>
      <c r="P61"/>
    </row>
    <row r="62" spans="1:16" x14ac:dyDescent="0.25">
      <c r="A62" t="s">
        <v>1194</v>
      </c>
      <c r="B62" s="1">
        <v>44097</v>
      </c>
      <c r="C62">
        <v>1411.4</v>
      </c>
      <c r="F62" t="s">
        <v>17</v>
      </c>
      <c r="G62" t="s">
        <v>127</v>
      </c>
      <c r="H62" t="s">
        <v>128</v>
      </c>
      <c r="L62" t="s">
        <v>1199</v>
      </c>
      <c r="M62" t="s">
        <v>551</v>
      </c>
      <c r="N62" s="6" t="s">
        <v>1200</v>
      </c>
      <c r="P62"/>
    </row>
    <row r="63" spans="1:16" x14ac:dyDescent="0.25">
      <c r="A63" t="s">
        <v>1194</v>
      </c>
      <c r="B63" s="1">
        <v>44097</v>
      </c>
      <c r="C63">
        <v>-7.79</v>
      </c>
      <c r="F63" t="s">
        <v>13</v>
      </c>
      <c r="I63" t="s">
        <v>1201</v>
      </c>
      <c r="J63" t="s">
        <v>1202</v>
      </c>
      <c r="K63" t="str">
        <f>"7506593905030312"</f>
        <v>7506593905030312</v>
      </c>
      <c r="N63" s="6" t="s">
        <v>1203</v>
      </c>
      <c r="P63"/>
    </row>
    <row r="64" spans="1:16" x14ac:dyDescent="0.25">
      <c r="A64" t="s">
        <v>1194</v>
      </c>
      <c r="B64" s="1">
        <v>44098</v>
      </c>
      <c r="C64">
        <v>-70.09</v>
      </c>
      <c r="F64" t="s">
        <v>98</v>
      </c>
      <c r="G64" t="s">
        <v>147</v>
      </c>
      <c r="H64" t="s">
        <v>54</v>
      </c>
      <c r="L64">
        <v>7.0750401350070394E+33</v>
      </c>
      <c r="N64" s="6" t="s">
        <v>148</v>
      </c>
      <c r="P64"/>
    </row>
    <row r="65" spans="1:16" x14ac:dyDescent="0.25">
      <c r="A65" t="s">
        <v>1194</v>
      </c>
      <c r="B65" s="1">
        <v>44098</v>
      </c>
      <c r="C65">
        <v>-4.9000000000000004</v>
      </c>
      <c r="F65" t="s">
        <v>22</v>
      </c>
      <c r="I65" t="s">
        <v>59</v>
      </c>
      <c r="J65" t="s">
        <v>60</v>
      </c>
      <c r="K65" t="str">
        <f t="shared" ref="K65:K74" si="3">"7506593905030312"</f>
        <v>7506593905030312</v>
      </c>
      <c r="N65" s="6" t="s">
        <v>1204</v>
      </c>
      <c r="P65"/>
    </row>
    <row r="66" spans="1:16" x14ac:dyDescent="0.25">
      <c r="A66" t="s">
        <v>1194</v>
      </c>
      <c r="B66" s="1">
        <v>44099</v>
      </c>
      <c r="C66">
        <v>-75.81</v>
      </c>
      <c r="F66" t="s">
        <v>13</v>
      </c>
      <c r="I66" t="s">
        <v>359</v>
      </c>
      <c r="J66" t="s">
        <v>360</v>
      </c>
      <c r="K66" t="str">
        <f t="shared" si="3"/>
        <v>7506593905030312</v>
      </c>
      <c r="N66" s="6" t="s">
        <v>1205</v>
      </c>
      <c r="P66"/>
    </row>
    <row r="67" spans="1:16" x14ac:dyDescent="0.25">
      <c r="A67" t="s">
        <v>1206</v>
      </c>
      <c r="B67" s="1">
        <v>44101</v>
      </c>
      <c r="C67">
        <v>-5.0999999999999996</v>
      </c>
      <c r="F67" t="s">
        <v>13</v>
      </c>
      <c r="I67" t="s">
        <v>56</v>
      </c>
      <c r="J67" t="s">
        <v>57</v>
      </c>
      <c r="K67" t="str">
        <f t="shared" si="3"/>
        <v>7506593905030312</v>
      </c>
      <c r="N67" s="6" t="s">
        <v>1207</v>
      </c>
      <c r="P67"/>
    </row>
    <row r="68" spans="1:16" x14ac:dyDescent="0.25">
      <c r="A68" t="s">
        <v>1206</v>
      </c>
      <c r="B68" s="1">
        <v>44101</v>
      </c>
      <c r="C68">
        <v>-46.8</v>
      </c>
      <c r="F68" t="s">
        <v>22</v>
      </c>
      <c r="I68" t="s">
        <v>1208</v>
      </c>
      <c r="J68" t="s">
        <v>161</v>
      </c>
      <c r="K68" t="str">
        <f t="shared" si="3"/>
        <v>7506593905030312</v>
      </c>
      <c r="N68" s="6" t="s">
        <v>1209</v>
      </c>
      <c r="P68"/>
    </row>
    <row r="69" spans="1:16" x14ac:dyDescent="0.25">
      <c r="A69" t="s">
        <v>1206</v>
      </c>
      <c r="B69" s="1">
        <v>44102</v>
      </c>
      <c r="C69">
        <v>-2.7</v>
      </c>
      <c r="F69" t="s">
        <v>13</v>
      </c>
      <c r="I69" t="s">
        <v>310</v>
      </c>
      <c r="J69" t="s">
        <v>311</v>
      </c>
      <c r="K69" t="str">
        <f t="shared" si="3"/>
        <v>7506593905030312</v>
      </c>
      <c r="N69" s="6" t="s">
        <v>1210</v>
      </c>
      <c r="P69"/>
    </row>
    <row r="70" spans="1:16" x14ac:dyDescent="0.25">
      <c r="A70" t="s">
        <v>1206</v>
      </c>
      <c r="B70" s="1">
        <v>44102</v>
      </c>
      <c r="C70">
        <v>-13.8</v>
      </c>
      <c r="F70" t="s">
        <v>13</v>
      </c>
      <c r="I70" t="s">
        <v>344</v>
      </c>
      <c r="J70" t="s">
        <v>345</v>
      </c>
      <c r="K70" t="str">
        <f t="shared" si="3"/>
        <v>7506593905030312</v>
      </c>
      <c r="N70" s="6" t="s">
        <v>1211</v>
      </c>
      <c r="P70"/>
    </row>
    <row r="71" spans="1:16" x14ac:dyDescent="0.25">
      <c r="A71" t="s">
        <v>1206</v>
      </c>
      <c r="B71" s="1">
        <v>44102</v>
      </c>
      <c r="C71">
        <v>-2.6</v>
      </c>
      <c r="F71" t="s">
        <v>13</v>
      </c>
      <c r="I71" t="s">
        <v>1212</v>
      </c>
      <c r="J71" t="s">
        <v>345</v>
      </c>
      <c r="K71" t="str">
        <f t="shared" si="3"/>
        <v>7506593905030312</v>
      </c>
      <c r="N71" s="6" t="s">
        <v>1213</v>
      </c>
      <c r="P71"/>
    </row>
    <row r="72" spans="1:16" x14ac:dyDescent="0.25">
      <c r="A72" t="s">
        <v>1206</v>
      </c>
      <c r="B72" s="1">
        <v>44102</v>
      </c>
      <c r="C72">
        <v>-21.12</v>
      </c>
      <c r="F72" t="s">
        <v>22</v>
      </c>
      <c r="I72" t="s">
        <v>260</v>
      </c>
      <c r="J72" t="s">
        <v>57</v>
      </c>
      <c r="K72" t="str">
        <f t="shared" si="3"/>
        <v>7506593905030312</v>
      </c>
      <c r="N72" s="6" t="s">
        <v>1214</v>
      </c>
      <c r="P72"/>
    </row>
    <row r="73" spans="1:16" x14ac:dyDescent="0.25">
      <c r="A73" t="s">
        <v>1206</v>
      </c>
      <c r="B73" s="1">
        <v>44103</v>
      </c>
      <c r="C73">
        <v>-111.7</v>
      </c>
      <c r="F73" t="s">
        <v>13</v>
      </c>
      <c r="I73" t="s">
        <v>888</v>
      </c>
      <c r="J73" t="s">
        <v>15</v>
      </c>
      <c r="K73" t="str">
        <f t="shared" si="3"/>
        <v>7506593905030312</v>
      </c>
      <c r="N73" s="6" t="s">
        <v>1215</v>
      </c>
      <c r="P73"/>
    </row>
    <row r="74" spans="1:16" x14ac:dyDescent="0.25">
      <c r="A74" t="s">
        <v>1206</v>
      </c>
      <c r="B74" s="1">
        <v>44103</v>
      </c>
      <c r="C74">
        <v>-3</v>
      </c>
      <c r="F74" t="s">
        <v>22</v>
      </c>
      <c r="I74" t="s">
        <v>1216</v>
      </c>
      <c r="J74" t="s">
        <v>15</v>
      </c>
      <c r="K74" t="str">
        <f t="shared" si="3"/>
        <v>7506593905030312</v>
      </c>
      <c r="N74" s="6" t="s">
        <v>1217</v>
      </c>
      <c r="P74"/>
    </row>
    <row r="75" spans="1:16" x14ac:dyDescent="0.25">
      <c r="A75" t="s">
        <v>1206</v>
      </c>
      <c r="B75" s="1">
        <v>44104</v>
      </c>
      <c r="C75">
        <v>-210.82</v>
      </c>
      <c r="F75" t="s">
        <v>149</v>
      </c>
      <c r="L75" t="s">
        <v>1218</v>
      </c>
      <c r="M75" t="s">
        <v>151</v>
      </c>
      <c r="N75" s="6" t="s">
        <v>152</v>
      </c>
      <c r="P75"/>
    </row>
    <row r="77" spans="1:16" ht="15.75" customHeight="1" x14ac:dyDescent="0.25">
      <c r="C77" s="8" t="str">
        <f>C4</f>
        <v>PRIVE</v>
      </c>
      <c r="D77" s="8" t="str">
        <f t="shared" ref="D77" si="4">D4</f>
        <v>EXTRA</v>
      </c>
      <c r="E77" s="8" t="e">
        <f>#REF!</f>
        <v>#REF!</v>
      </c>
    </row>
    <row r="78" spans="1:16" ht="15.75" customHeight="1" x14ac:dyDescent="0.25">
      <c r="C78" s="19">
        <f>SUM(C5:C76)</f>
        <v>-1019.6799999999996</v>
      </c>
      <c r="D78" s="19">
        <f t="shared" ref="D78:E78" si="5">SUM(D5:D76)</f>
        <v>-62.850000000000136</v>
      </c>
      <c r="E78" s="19">
        <f t="shared" si="5"/>
        <v>259406.73</v>
      </c>
    </row>
    <row r="79" spans="1:16" ht="15.75" customHeight="1" x14ac:dyDescent="0.25">
      <c r="C79" s="78">
        <f>SUM(C78:D78)</f>
        <v>-1082.5299999999997</v>
      </c>
      <c r="D79" s="79"/>
      <c r="E79" s="22"/>
      <c r="F79" s="3"/>
    </row>
    <row r="80" spans="1:16" x14ac:dyDescent="0.25">
      <c r="O80" s="6"/>
    </row>
    <row r="81" spans="3:15" x14ac:dyDescent="0.25">
      <c r="C81" t="s">
        <v>666</v>
      </c>
      <c r="D81" s="7">
        <v>-303.60000000000002</v>
      </c>
      <c r="E81" s="7"/>
      <c r="F81" s="15" t="s">
        <v>1245</v>
      </c>
      <c r="O81" s="6"/>
    </row>
  </sheetData>
  <mergeCells count="1">
    <mergeCell ref="C79:D79"/>
  </mergeCell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1C0B2-60B3-4E29-86A6-B003BB0E9333}">
  <dimension ref="A3:N49"/>
  <sheetViews>
    <sheetView topLeftCell="A19" workbookViewId="0">
      <selection activeCell="C48" sqref="C48"/>
    </sheetView>
  </sheetViews>
  <sheetFormatPr baseColWidth="10" defaultRowHeight="17.25" customHeight="1" x14ac:dyDescent="0.25"/>
  <cols>
    <col min="3" max="5" width="11.42578125" style="7"/>
    <col min="9" max="9" width="18.5703125" customWidth="1"/>
    <col min="14" max="14" width="65.28515625" customWidth="1"/>
  </cols>
  <sheetData>
    <row r="3" spans="1:14" ht="17.25" customHeight="1" x14ac:dyDescent="0.25">
      <c r="A3" t="s">
        <v>0</v>
      </c>
      <c r="B3" t="s">
        <v>1</v>
      </c>
      <c r="C3" s="8" t="s">
        <v>156</v>
      </c>
      <c r="D3" s="8" t="s">
        <v>157</v>
      </c>
      <c r="E3" s="8" t="s">
        <v>158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</row>
    <row r="4" spans="1:14" ht="17.25" customHeight="1" x14ac:dyDescent="0.25">
      <c r="A4" t="s">
        <v>12</v>
      </c>
      <c r="B4" s="1">
        <v>43830</v>
      </c>
      <c r="C4" s="7">
        <v>-2.2000000000000002</v>
      </c>
      <c r="F4" t="s">
        <v>22</v>
      </c>
      <c r="I4" t="s">
        <v>283</v>
      </c>
      <c r="J4" t="s">
        <v>284</v>
      </c>
      <c r="K4" t="str">
        <f>"7506593903010016"</f>
        <v>7506593903010016</v>
      </c>
      <c r="N4" s="2" t="s">
        <v>285</v>
      </c>
    </row>
    <row r="5" spans="1:14" ht="17.25" customHeight="1" x14ac:dyDescent="0.25">
      <c r="A5" t="s">
        <v>12</v>
      </c>
      <c r="B5" s="1">
        <v>43832</v>
      </c>
      <c r="C5" s="7">
        <v>-119.33</v>
      </c>
      <c r="F5" t="s">
        <v>13</v>
      </c>
      <c r="I5" t="s">
        <v>226</v>
      </c>
      <c r="J5" t="s">
        <v>227</v>
      </c>
      <c r="K5" t="str">
        <f>"7506593903010016"</f>
        <v>7506593903010016</v>
      </c>
      <c r="N5" s="2" t="s">
        <v>286</v>
      </c>
    </row>
    <row r="6" spans="1:14" ht="17.25" customHeight="1" x14ac:dyDescent="0.25">
      <c r="A6" t="s">
        <v>12</v>
      </c>
      <c r="B6" s="1">
        <v>43832</v>
      </c>
      <c r="D6" s="7">
        <v>-712.21</v>
      </c>
      <c r="F6" t="s">
        <v>29</v>
      </c>
      <c r="G6" t="s">
        <v>33</v>
      </c>
      <c r="H6" t="s">
        <v>34</v>
      </c>
      <c r="L6">
        <v>500167191394</v>
      </c>
      <c r="N6" s="2" t="s">
        <v>287</v>
      </c>
    </row>
    <row r="7" spans="1:14" ht="17.25" customHeight="1" x14ac:dyDescent="0.25">
      <c r="A7" t="s">
        <v>12</v>
      </c>
      <c r="B7" s="1">
        <v>43834</v>
      </c>
      <c r="C7" s="7">
        <v>-51.14</v>
      </c>
      <c r="F7" t="s">
        <v>13</v>
      </c>
      <c r="I7" t="s">
        <v>89</v>
      </c>
      <c r="J7" t="s">
        <v>90</v>
      </c>
      <c r="K7" t="str">
        <f>"7506593903010016"</f>
        <v>7506593903010016</v>
      </c>
      <c r="N7" s="2" t="s">
        <v>288</v>
      </c>
    </row>
    <row r="8" spans="1:14" ht="17.25" customHeight="1" x14ac:dyDescent="0.25">
      <c r="A8" t="s">
        <v>12</v>
      </c>
      <c r="B8" s="1">
        <v>43833</v>
      </c>
      <c r="C8" s="7">
        <v>-20</v>
      </c>
      <c r="F8" t="s">
        <v>22</v>
      </c>
      <c r="I8" t="s">
        <v>289</v>
      </c>
      <c r="J8" t="s">
        <v>290</v>
      </c>
      <c r="K8" t="str">
        <f>"7506593903010016"</f>
        <v>7506593903010016</v>
      </c>
      <c r="N8" s="2" t="s">
        <v>291</v>
      </c>
    </row>
    <row r="9" spans="1:14" ht="17.25" customHeight="1" x14ac:dyDescent="0.25">
      <c r="A9" t="s">
        <v>12</v>
      </c>
      <c r="B9" s="1">
        <v>43836</v>
      </c>
      <c r="C9" s="7">
        <v>-110.58</v>
      </c>
      <c r="F9" t="s">
        <v>13</v>
      </c>
      <c r="I9" t="s">
        <v>226</v>
      </c>
      <c r="J9" t="s">
        <v>227</v>
      </c>
      <c r="K9" t="str">
        <f>"7506593903010016"</f>
        <v>7506593903010016</v>
      </c>
      <c r="N9" s="2" t="s">
        <v>292</v>
      </c>
    </row>
    <row r="10" spans="1:14" ht="17.25" customHeight="1" x14ac:dyDescent="0.25">
      <c r="A10" t="s">
        <v>12</v>
      </c>
      <c r="B10" s="1">
        <v>43838</v>
      </c>
      <c r="C10" s="7">
        <v>-16.82</v>
      </c>
      <c r="F10" t="s">
        <v>13</v>
      </c>
      <c r="I10" t="s">
        <v>226</v>
      </c>
      <c r="J10" t="s">
        <v>227</v>
      </c>
      <c r="K10" t="str">
        <f>"7506593903010016"</f>
        <v>7506593903010016</v>
      </c>
      <c r="N10" s="2" t="s">
        <v>293</v>
      </c>
    </row>
    <row r="11" spans="1:14" ht="17.25" customHeight="1" x14ac:dyDescent="0.25">
      <c r="A11" t="s">
        <v>12</v>
      </c>
      <c r="B11" s="1">
        <v>43839</v>
      </c>
      <c r="C11" s="7">
        <v>-35.85</v>
      </c>
      <c r="F11" t="s">
        <v>98</v>
      </c>
      <c r="G11" t="s">
        <v>136</v>
      </c>
      <c r="H11" t="s">
        <v>294</v>
      </c>
      <c r="L11" t="s">
        <v>295</v>
      </c>
      <c r="N11" s="2" t="s">
        <v>296</v>
      </c>
    </row>
    <row r="12" spans="1:14" ht="17.25" customHeight="1" x14ac:dyDescent="0.25">
      <c r="A12" t="s">
        <v>74</v>
      </c>
      <c r="B12" s="1">
        <v>43838</v>
      </c>
      <c r="C12" s="7">
        <v>-18.16</v>
      </c>
      <c r="F12" t="s">
        <v>22</v>
      </c>
      <c r="I12" t="s">
        <v>260</v>
      </c>
      <c r="J12" t="s">
        <v>57</v>
      </c>
      <c r="K12" t="str">
        <f t="shared" ref="K12:K25" si="0">"7506593903010016"</f>
        <v>7506593903010016</v>
      </c>
      <c r="N12" s="2" t="s">
        <v>297</v>
      </c>
    </row>
    <row r="13" spans="1:14" ht="17.25" customHeight="1" x14ac:dyDescent="0.25">
      <c r="A13" t="s">
        <v>74</v>
      </c>
      <c r="B13" s="1">
        <v>43839</v>
      </c>
      <c r="C13" s="7">
        <v>-215.86</v>
      </c>
      <c r="F13" t="s">
        <v>13</v>
      </c>
      <c r="I13" t="s">
        <v>298</v>
      </c>
      <c r="J13" t="s">
        <v>144</v>
      </c>
      <c r="K13" t="str">
        <f t="shared" si="0"/>
        <v>7506593903010016</v>
      </c>
      <c r="N13" s="2" t="s">
        <v>299</v>
      </c>
    </row>
    <row r="14" spans="1:14" ht="17.25" customHeight="1" x14ac:dyDescent="0.25">
      <c r="A14" t="s">
        <v>74</v>
      </c>
      <c r="B14" s="1">
        <v>43840</v>
      </c>
      <c r="C14" s="7">
        <v>-40</v>
      </c>
      <c r="F14" t="s">
        <v>13</v>
      </c>
      <c r="I14" t="s">
        <v>300</v>
      </c>
      <c r="J14" t="s">
        <v>45</v>
      </c>
      <c r="K14" t="str">
        <f t="shared" si="0"/>
        <v>7506593903010016</v>
      </c>
      <c r="N14" s="2" t="s">
        <v>301</v>
      </c>
    </row>
    <row r="15" spans="1:14" ht="17.25" customHeight="1" x14ac:dyDescent="0.25">
      <c r="A15" t="s">
        <v>74</v>
      </c>
      <c r="B15" s="1">
        <v>43840</v>
      </c>
      <c r="C15" s="7">
        <v>-31.99</v>
      </c>
      <c r="F15" t="s">
        <v>22</v>
      </c>
      <c r="I15" t="s">
        <v>302</v>
      </c>
      <c r="J15" t="s">
        <v>96</v>
      </c>
      <c r="K15" t="str">
        <f t="shared" si="0"/>
        <v>7506593903010016</v>
      </c>
      <c r="N15" s="2" t="s">
        <v>303</v>
      </c>
    </row>
    <row r="16" spans="1:14" ht="17.25" customHeight="1" x14ac:dyDescent="0.25">
      <c r="A16" t="s">
        <v>74</v>
      </c>
      <c r="B16" s="1">
        <v>43843</v>
      </c>
      <c r="C16" s="7">
        <v>-14.46</v>
      </c>
      <c r="F16" t="s">
        <v>13</v>
      </c>
      <c r="I16" t="s">
        <v>304</v>
      </c>
      <c r="J16" t="s">
        <v>280</v>
      </c>
      <c r="K16" t="str">
        <f t="shared" si="0"/>
        <v>7506593903010016</v>
      </c>
      <c r="N16" s="2" t="s">
        <v>305</v>
      </c>
    </row>
    <row r="17" spans="1:14" ht="17.25" customHeight="1" x14ac:dyDescent="0.25">
      <c r="A17" t="s">
        <v>74</v>
      </c>
      <c r="B17" s="1">
        <v>43843</v>
      </c>
      <c r="C17" s="7">
        <v>-30</v>
      </c>
      <c r="F17" t="s">
        <v>22</v>
      </c>
      <c r="I17" t="s">
        <v>306</v>
      </c>
      <c r="J17" t="s">
        <v>280</v>
      </c>
      <c r="K17" t="str">
        <f t="shared" si="0"/>
        <v>7506593903010016</v>
      </c>
      <c r="N17" s="2" t="s">
        <v>307</v>
      </c>
    </row>
    <row r="18" spans="1:14" ht="17.25" customHeight="1" x14ac:dyDescent="0.25">
      <c r="A18" t="s">
        <v>74</v>
      </c>
      <c r="B18" s="1">
        <v>43844</v>
      </c>
      <c r="C18" s="7">
        <v>-18.04</v>
      </c>
      <c r="F18" t="s">
        <v>13</v>
      </c>
      <c r="I18" t="s">
        <v>226</v>
      </c>
      <c r="J18" t="s">
        <v>227</v>
      </c>
      <c r="K18" t="str">
        <f t="shared" si="0"/>
        <v>7506593903010016</v>
      </c>
      <c r="N18" s="2" t="s">
        <v>308</v>
      </c>
    </row>
    <row r="19" spans="1:14" ht="17.25" customHeight="1" x14ac:dyDescent="0.25">
      <c r="A19" t="s">
        <v>74</v>
      </c>
      <c r="B19" s="1">
        <v>43845</v>
      </c>
      <c r="C19" s="7">
        <v>-24.5</v>
      </c>
      <c r="F19" t="s">
        <v>13</v>
      </c>
      <c r="I19" t="s">
        <v>213</v>
      </c>
      <c r="J19" t="s">
        <v>214</v>
      </c>
      <c r="K19" t="str">
        <f t="shared" si="0"/>
        <v>7506593903010016</v>
      </c>
      <c r="N19" s="2" t="s">
        <v>309</v>
      </c>
    </row>
    <row r="20" spans="1:14" ht="17.25" customHeight="1" x14ac:dyDescent="0.25">
      <c r="A20" t="s">
        <v>74</v>
      </c>
      <c r="B20" s="1">
        <v>43845</v>
      </c>
      <c r="C20" s="7">
        <v>-4.05</v>
      </c>
      <c r="F20" t="s">
        <v>13</v>
      </c>
      <c r="I20" t="s">
        <v>310</v>
      </c>
      <c r="J20" t="s">
        <v>311</v>
      </c>
      <c r="K20" t="str">
        <f t="shared" si="0"/>
        <v>7506593903010016</v>
      </c>
      <c r="N20" s="2" t="s">
        <v>312</v>
      </c>
    </row>
    <row r="21" spans="1:14" ht="17.25" customHeight="1" x14ac:dyDescent="0.25">
      <c r="A21" t="s">
        <v>74</v>
      </c>
      <c r="B21" s="1">
        <v>43845</v>
      </c>
      <c r="C21" s="7">
        <v>-15.46</v>
      </c>
      <c r="F21" t="s">
        <v>22</v>
      </c>
      <c r="I21" t="s">
        <v>214</v>
      </c>
      <c r="K21" t="str">
        <f t="shared" si="0"/>
        <v>7506593903010016</v>
      </c>
      <c r="N21" s="2" t="s">
        <v>313</v>
      </c>
    </row>
    <row r="22" spans="1:14" ht="17.25" customHeight="1" x14ac:dyDescent="0.25">
      <c r="A22" t="s">
        <v>74</v>
      </c>
      <c r="B22" s="1">
        <v>43846</v>
      </c>
      <c r="C22" s="7">
        <v>-34.33</v>
      </c>
      <c r="F22" t="s">
        <v>13</v>
      </c>
      <c r="I22" t="s">
        <v>314</v>
      </c>
      <c r="J22" t="s">
        <v>315</v>
      </c>
      <c r="K22" t="str">
        <f t="shared" si="0"/>
        <v>7506593903010016</v>
      </c>
      <c r="N22" s="2" t="s">
        <v>316</v>
      </c>
    </row>
    <row r="23" spans="1:14" ht="17.25" customHeight="1" x14ac:dyDescent="0.25">
      <c r="A23" t="s">
        <v>74</v>
      </c>
      <c r="B23" s="1">
        <v>43846</v>
      </c>
      <c r="C23" s="7">
        <v>-12.96</v>
      </c>
      <c r="F23" t="s">
        <v>13</v>
      </c>
      <c r="I23" t="s">
        <v>317</v>
      </c>
      <c r="J23" t="s">
        <v>318</v>
      </c>
      <c r="K23" t="str">
        <f t="shared" si="0"/>
        <v>7506593903010016</v>
      </c>
      <c r="N23" s="2" t="s">
        <v>319</v>
      </c>
    </row>
    <row r="24" spans="1:14" ht="17.25" customHeight="1" x14ac:dyDescent="0.25">
      <c r="A24" t="s">
        <v>74</v>
      </c>
      <c r="B24" s="1">
        <v>43846</v>
      </c>
      <c r="C24" s="7">
        <v>-1.5</v>
      </c>
      <c r="F24" t="s">
        <v>13</v>
      </c>
      <c r="I24" t="s">
        <v>320</v>
      </c>
      <c r="J24" t="s">
        <v>93</v>
      </c>
      <c r="K24" t="str">
        <f t="shared" si="0"/>
        <v>7506593903010016</v>
      </c>
      <c r="N24" s="2" t="s">
        <v>321</v>
      </c>
    </row>
    <row r="25" spans="1:14" ht="17.25" customHeight="1" x14ac:dyDescent="0.25">
      <c r="A25" t="s">
        <v>74</v>
      </c>
      <c r="B25" s="1">
        <v>43847</v>
      </c>
      <c r="C25" s="7">
        <v>-55.81</v>
      </c>
      <c r="F25" t="s">
        <v>13</v>
      </c>
      <c r="I25" t="s">
        <v>226</v>
      </c>
      <c r="J25" t="s">
        <v>227</v>
      </c>
      <c r="K25" t="str">
        <f t="shared" si="0"/>
        <v>7506593903010016</v>
      </c>
      <c r="N25" s="2" t="s">
        <v>322</v>
      </c>
    </row>
    <row r="26" spans="1:14" ht="17.25" customHeight="1" x14ac:dyDescent="0.25">
      <c r="A26" t="s">
        <v>74</v>
      </c>
      <c r="B26" s="1">
        <v>43848</v>
      </c>
      <c r="C26" s="7">
        <v>1</v>
      </c>
      <c r="F26" t="s">
        <v>17</v>
      </c>
      <c r="G26" t="s">
        <v>323</v>
      </c>
      <c r="H26" t="s">
        <v>324</v>
      </c>
      <c r="L26" t="s">
        <v>110</v>
      </c>
      <c r="N26" s="2" t="s">
        <v>325</v>
      </c>
    </row>
    <row r="27" spans="1:14" ht="17.25" customHeight="1" x14ac:dyDescent="0.25">
      <c r="A27" t="s">
        <v>74</v>
      </c>
      <c r="B27" s="1">
        <v>43850</v>
      </c>
      <c r="C27" s="7">
        <v>-100</v>
      </c>
      <c r="F27" t="s">
        <v>43</v>
      </c>
      <c r="I27" t="s">
        <v>112</v>
      </c>
      <c r="J27" t="s">
        <v>57</v>
      </c>
      <c r="K27" t="str">
        <f>"7506593903010016"</f>
        <v>7506593903010016</v>
      </c>
      <c r="N27" s="2" t="s">
        <v>326</v>
      </c>
    </row>
    <row r="28" spans="1:14" ht="17.25" customHeight="1" x14ac:dyDescent="0.25">
      <c r="A28" t="s">
        <v>74</v>
      </c>
      <c r="B28" s="1">
        <v>43850</v>
      </c>
      <c r="C28" s="7">
        <v>-0.5</v>
      </c>
      <c r="F28" t="s">
        <v>47</v>
      </c>
      <c r="N28" t="s">
        <v>48</v>
      </c>
    </row>
    <row r="29" spans="1:14" ht="17.25" customHeight="1" x14ac:dyDescent="0.25">
      <c r="A29" t="s">
        <v>74</v>
      </c>
      <c r="B29" s="1">
        <v>43850</v>
      </c>
      <c r="C29" s="7">
        <v>-52</v>
      </c>
      <c r="F29" t="s">
        <v>13</v>
      </c>
      <c r="I29" t="s">
        <v>327</v>
      </c>
      <c r="J29" t="s">
        <v>328</v>
      </c>
      <c r="K29" t="str">
        <f t="shared" ref="K29:K35" si="1">"7506593903010016"</f>
        <v>7506593903010016</v>
      </c>
      <c r="N29" s="2" t="s">
        <v>329</v>
      </c>
    </row>
    <row r="30" spans="1:14" ht="17.25" customHeight="1" x14ac:dyDescent="0.25">
      <c r="A30" t="s">
        <v>74</v>
      </c>
      <c r="B30" s="1">
        <v>43851</v>
      </c>
      <c r="C30" s="7">
        <v>-4.2</v>
      </c>
      <c r="F30" t="s">
        <v>13</v>
      </c>
      <c r="I30" t="s">
        <v>310</v>
      </c>
      <c r="J30" t="s">
        <v>311</v>
      </c>
      <c r="K30" t="str">
        <f t="shared" si="1"/>
        <v>7506593903010016</v>
      </c>
      <c r="N30" s="2" t="s">
        <v>330</v>
      </c>
    </row>
    <row r="31" spans="1:14" ht="17.25" customHeight="1" x14ac:dyDescent="0.25">
      <c r="A31" t="s">
        <v>74</v>
      </c>
      <c r="B31" s="1">
        <v>43853</v>
      </c>
      <c r="C31" s="7">
        <v>-23.8</v>
      </c>
      <c r="F31" t="s">
        <v>13</v>
      </c>
      <c r="I31" t="s">
        <v>304</v>
      </c>
      <c r="J31" t="s">
        <v>280</v>
      </c>
      <c r="K31" t="str">
        <f t="shared" si="1"/>
        <v>7506593903010016</v>
      </c>
      <c r="N31" s="2" t="s">
        <v>331</v>
      </c>
    </row>
    <row r="32" spans="1:14" ht="17.25" customHeight="1" x14ac:dyDescent="0.25">
      <c r="A32" t="s">
        <v>74</v>
      </c>
      <c r="B32" s="1">
        <v>43853</v>
      </c>
      <c r="C32" s="7">
        <v>-4.2699999999999996</v>
      </c>
      <c r="F32" t="s">
        <v>13</v>
      </c>
      <c r="I32" t="s">
        <v>95</v>
      </c>
      <c r="J32" t="s">
        <v>96</v>
      </c>
      <c r="K32" t="str">
        <f t="shared" si="1"/>
        <v>7506593903010016</v>
      </c>
      <c r="N32" s="2" t="s">
        <v>332</v>
      </c>
    </row>
    <row r="33" spans="1:14" ht="17.25" customHeight="1" x14ac:dyDescent="0.25">
      <c r="A33" t="s">
        <v>74</v>
      </c>
      <c r="B33" s="1">
        <v>43853</v>
      </c>
      <c r="C33" s="7">
        <v>-19.95</v>
      </c>
      <c r="F33" t="s">
        <v>13</v>
      </c>
      <c r="I33" t="s">
        <v>333</v>
      </c>
      <c r="J33" t="s">
        <v>96</v>
      </c>
      <c r="K33" t="str">
        <f t="shared" si="1"/>
        <v>7506593903010016</v>
      </c>
      <c r="N33" s="2" t="s">
        <v>334</v>
      </c>
    </row>
    <row r="34" spans="1:14" ht="17.25" customHeight="1" x14ac:dyDescent="0.25">
      <c r="A34" t="s">
        <v>74</v>
      </c>
      <c r="B34" s="1">
        <v>43853</v>
      </c>
      <c r="C34" s="7">
        <v>-44.54</v>
      </c>
      <c r="F34" t="s">
        <v>13</v>
      </c>
      <c r="I34" t="s">
        <v>335</v>
      </c>
      <c r="J34" t="s">
        <v>144</v>
      </c>
      <c r="K34" t="str">
        <f t="shared" si="1"/>
        <v>7506593903010016</v>
      </c>
      <c r="N34" s="2" t="s">
        <v>336</v>
      </c>
    </row>
    <row r="35" spans="1:14" ht="17.25" customHeight="1" x14ac:dyDescent="0.25">
      <c r="A35" t="s">
        <v>74</v>
      </c>
      <c r="B35" s="1">
        <v>43853</v>
      </c>
      <c r="C35" s="7">
        <v>-26.78</v>
      </c>
      <c r="F35" t="s">
        <v>13</v>
      </c>
      <c r="I35" t="s">
        <v>337</v>
      </c>
      <c r="J35" t="s">
        <v>338</v>
      </c>
      <c r="K35" t="str">
        <f t="shared" si="1"/>
        <v>7506593903010016</v>
      </c>
      <c r="N35" s="2" t="s">
        <v>339</v>
      </c>
    </row>
    <row r="36" spans="1:14" ht="17.25" customHeight="1" x14ac:dyDescent="0.25">
      <c r="A36" t="s">
        <v>74</v>
      </c>
      <c r="B36" s="1">
        <v>43854</v>
      </c>
      <c r="C36" s="11">
        <v>1054.4000000000001</v>
      </c>
      <c r="F36" t="s">
        <v>17</v>
      </c>
      <c r="G36" t="s">
        <v>127</v>
      </c>
      <c r="H36" t="s">
        <v>128</v>
      </c>
      <c r="L36" t="s">
        <v>340</v>
      </c>
      <c r="M36" t="s">
        <v>341</v>
      </c>
      <c r="N36" s="2" t="s">
        <v>342</v>
      </c>
    </row>
    <row r="37" spans="1:14" ht="17.25" customHeight="1" x14ac:dyDescent="0.25">
      <c r="A37" t="s">
        <v>74</v>
      </c>
      <c r="B37" s="1">
        <v>43854</v>
      </c>
      <c r="C37" s="7">
        <v>-142.9</v>
      </c>
      <c r="F37" t="s">
        <v>13</v>
      </c>
      <c r="I37" t="s">
        <v>226</v>
      </c>
      <c r="J37" t="s">
        <v>227</v>
      </c>
      <c r="K37" t="str">
        <f>"7506593903010016"</f>
        <v>7506593903010016</v>
      </c>
      <c r="N37" s="2" t="s">
        <v>343</v>
      </c>
    </row>
    <row r="38" spans="1:14" ht="17.25" customHeight="1" x14ac:dyDescent="0.25">
      <c r="A38" t="s">
        <v>74</v>
      </c>
      <c r="B38" s="1">
        <v>43854</v>
      </c>
      <c r="C38" s="7">
        <v>-13.95</v>
      </c>
      <c r="F38" t="s">
        <v>13</v>
      </c>
      <c r="I38" t="s">
        <v>344</v>
      </c>
      <c r="J38" t="s">
        <v>345</v>
      </c>
      <c r="K38" t="str">
        <f>"7506593903010016"</f>
        <v>7506593903010016</v>
      </c>
      <c r="N38" s="2" t="s">
        <v>346</v>
      </c>
    </row>
    <row r="39" spans="1:14" ht="17.25" customHeight="1" x14ac:dyDescent="0.25">
      <c r="A39" t="s">
        <v>74</v>
      </c>
      <c r="B39" s="1">
        <v>43854</v>
      </c>
      <c r="C39" s="7">
        <v>-16</v>
      </c>
      <c r="F39" t="s">
        <v>13</v>
      </c>
      <c r="I39" t="s">
        <v>347</v>
      </c>
      <c r="J39" t="s">
        <v>96</v>
      </c>
      <c r="K39" t="str">
        <f>"7506593903010016"</f>
        <v>7506593903010016</v>
      </c>
      <c r="N39" s="2" t="s">
        <v>348</v>
      </c>
    </row>
    <row r="40" spans="1:14" ht="17.25" customHeight="1" x14ac:dyDescent="0.25">
      <c r="A40" t="s">
        <v>74</v>
      </c>
      <c r="B40" s="1">
        <v>43854</v>
      </c>
      <c r="C40" s="7">
        <v>-41.55</v>
      </c>
      <c r="F40" t="s">
        <v>29</v>
      </c>
      <c r="G40" t="s">
        <v>349</v>
      </c>
      <c r="H40" t="s">
        <v>350</v>
      </c>
      <c r="L40">
        <v>619445889191</v>
      </c>
      <c r="N40" s="2" t="s">
        <v>351</v>
      </c>
    </row>
    <row r="41" spans="1:14" ht="17.25" customHeight="1" x14ac:dyDescent="0.25">
      <c r="A41" t="s">
        <v>74</v>
      </c>
      <c r="B41" s="1">
        <v>43854</v>
      </c>
      <c r="C41" s="7">
        <v>-12.32</v>
      </c>
      <c r="F41" t="s">
        <v>22</v>
      </c>
      <c r="I41" t="s">
        <v>260</v>
      </c>
      <c r="J41" t="s">
        <v>57</v>
      </c>
      <c r="K41" t="str">
        <f>"7506593903010016"</f>
        <v>7506593903010016</v>
      </c>
      <c r="N41" s="2" t="s">
        <v>352</v>
      </c>
    </row>
    <row r="42" spans="1:14" ht="17.25" customHeight="1" x14ac:dyDescent="0.25">
      <c r="A42" t="s">
        <v>74</v>
      </c>
      <c r="B42" s="1">
        <v>43858</v>
      </c>
      <c r="C42" s="7">
        <v>-8.85</v>
      </c>
      <c r="F42" t="s">
        <v>13</v>
      </c>
      <c r="I42" t="s">
        <v>310</v>
      </c>
      <c r="J42" t="s">
        <v>311</v>
      </c>
      <c r="K42" t="str">
        <f>"7506593903010016"</f>
        <v>7506593903010016</v>
      </c>
      <c r="N42" s="2" t="s">
        <v>353</v>
      </c>
    </row>
    <row r="43" spans="1:14" ht="17.25" customHeight="1" x14ac:dyDescent="0.25">
      <c r="A43" t="s">
        <v>74</v>
      </c>
      <c r="B43" s="1">
        <v>43861</v>
      </c>
      <c r="C43" s="7">
        <v>-32.35</v>
      </c>
      <c r="F43" t="s">
        <v>13</v>
      </c>
      <c r="I43" t="s">
        <v>226</v>
      </c>
      <c r="J43" t="s">
        <v>227</v>
      </c>
      <c r="K43" t="str">
        <f>"7506593903010016"</f>
        <v>7506593903010016</v>
      </c>
      <c r="N43" s="2" t="s">
        <v>354</v>
      </c>
    </row>
    <row r="44" spans="1:14" ht="17.25" customHeight="1" x14ac:dyDescent="0.25">
      <c r="A44" t="s">
        <v>74</v>
      </c>
      <c r="B44" s="1">
        <v>43861</v>
      </c>
      <c r="C44" s="11">
        <v>371.96</v>
      </c>
      <c r="F44" t="s">
        <v>17</v>
      </c>
      <c r="G44" t="s">
        <v>355</v>
      </c>
      <c r="H44" t="s">
        <v>356</v>
      </c>
      <c r="L44" t="s">
        <v>357</v>
      </c>
      <c r="N44" s="2" t="s">
        <v>358</v>
      </c>
    </row>
    <row r="45" spans="1:14" ht="17.25" customHeight="1" x14ac:dyDescent="0.25">
      <c r="A45" t="s">
        <v>74</v>
      </c>
      <c r="B45" s="1">
        <v>43861</v>
      </c>
      <c r="C45" s="7">
        <v>-40.299999999999997</v>
      </c>
      <c r="F45" t="s">
        <v>13</v>
      </c>
      <c r="I45" t="s">
        <v>359</v>
      </c>
      <c r="J45" t="s">
        <v>360</v>
      </c>
      <c r="K45" t="str">
        <f>"7506593903010016"</f>
        <v>7506593903010016</v>
      </c>
      <c r="N45" s="2" t="s">
        <v>361</v>
      </c>
    </row>
    <row r="46" spans="1:14" ht="15.75" customHeight="1" x14ac:dyDescent="0.25">
      <c r="B46" s="1"/>
      <c r="N46" s="2"/>
    </row>
    <row r="47" spans="1:14" ht="15.75" customHeight="1" x14ac:dyDescent="0.25">
      <c r="C47" s="8" t="s">
        <v>156</v>
      </c>
      <c r="D47" s="8" t="s">
        <v>157</v>
      </c>
      <c r="E47" s="8" t="s">
        <v>158</v>
      </c>
    </row>
    <row r="48" spans="1:14" ht="15.75" customHeight="1" x14ac:dyDescent="0.25">
      <c r="C48" s="10">
        <f>SUM(C4:C46)</f>
        <v>-29.940000000000154</v>
      </c>
      <c r="D48" s="7">
        <f t="shared" ref="D48:E48" si="2">SUM(D4:D46)</f>
        <v>-712.21</v>
      </c>
      <c r="E48" s="7">
        <f t="shared" si="2"/>
        <v>0</v>
      </c>
    </row>
    <row r="49" spans="3:4" ht="15.75" customHeight="1" x14ac:dyDescent="0.25">
      <c r="C49" s="83">
        <f>SUM(C48:D48)</f>
        <v>-742.1500000000002</v>
      </c>
      <c r="D49" s="84"/>
    </row>
  </sheetData>
  <mergeCells count="1">
    <mergeCell ref="C49:D49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0D20C-6486-4F62-B81B-9470DC3DDCF4}">
  <dimension ref="A3:N48"/>
  <sheetViews>
    <sheetView topLeftCell="A10" workbookViewId="0">
      <selection activeCell="D36" sqref="D36"/>
    </sheetView>
  </sheetViews>
  <sheetFormatPr baseColWidth="10" defaultRowHeight="17.25" customHeight="1" x14ac:dyDescent="0.25"/>
  <cols>
    <col min="3" max="5" width="11.42578125" style="7"/>
    <col min="13" max="13" width="37.28515625" customWidth="1"/>
    <col min="14" max="14" width="63.5703125" customWidth="1"/>
  </cols>
  <sheetData>
    <row r="3" spans="1:14" ht="17.25" customHeight="1" x14ac:dyDescent="0.25">
      <c r="A3" t="s">
        <v>0</v>
      </c>
      <c r="B3" t="s">
        <v>1</v>
      </c>
      <c r="C3" s="8" t="s">
        <v>156</v>
      </c>
      <c r="D3" s="8" t="s">
        <v>157</v>
      </c>
      <c r="E3" s="8" t="s">
        <v>158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</row>
    <row r="4" spans="1:14" ht="17.25" customHeight="1" x14ac:dyDescent="0.25">
      <c r="A4" t="s">
        <v>159</v>
      </c>
      <c r="B4" s="1">
        <v>43865</v>
      </c>
      <c r="C4" s="7">
        <v>22.27</v>
      </c>
      <c r="F4" t="s">
        <v>17</v>
      </c>
      <c r="G4" t="s">
        <v>163</v>
      </c>
      <c r="H4" t="s">
        <v>164</v>
      </c>
      <c r="L4" t="s">
        <v>362</v>
      </c>
      <c r="M4" t="s">
        <v>363</v>
      </c>
      <c r="N4" s="2" t="s">
        <v>364</v>
      </c>
    </row>
    <row r="5" spans="1:14" ht="17.25" customHeight="1" x14ac:dyDescent="0.25">
      <c r="A5" t="s">
        <v>159</v>
      </c>
      <c r="B5" s="1">
        <v>43865</v>
      </c>
      <c r="C5" s="7">
        <v>44</v>
      </c>
      <c r="F5" t="s">
        <v>17</v>
      </c>
      <c r="G5" t="s">
        <v>163</v>
      </c>
      <c r="H5" t="s">
        <v>164</v>
      </c>
      <c r="L5" t="s">
        <v>177</v>
      </c>
      <c r="M5" t="s">
        <v>363</v>
      </c>
      <c r="N5" s="2" t="s">
        <v>365</v>
      </c>
    </row>
    <row r="6" spans="1:14" ht="17.25" customHeight="1" x14ac:dyDescent="0.25">
      <c r="A6" t="s">
        <v>159</v>
      </c>
      <c r="B6" s="1">
        <v>43865</v>
      </c>
      <c r="C6" s="7">
        <v>22.27</v>
      </c>
      <c r="F6" t="s">
        <v>17</v>
      </c>
      <c r="G6" t="s">
        <v>163</v>
      </c>
      <c r="H6" t="s">
        <v>164</v>
      </c>
      <c r="L6" t="s">
        <v>366</v>
      </c>
      <c r="M6" t="s">
        <v>363</v>
      </c>
      <c r="N6" s="2" t="s">
        <v>367</v>
      </c>
    </row>
    <row r="7" spans="1:14" ht="17.25" customHeight="1" x14ac:dyDescent="0.25">
      <c r="A7" t="s">
        <v>159</v>
      </c>
      <c r="B7" s="1">
        <v>43865</v>
      </c>
      <c r="C7" s="7">
        <v>28.79</v>
      </c>
      <c r="F7" t="s">
        <v>17</v>
      </c>
      <c r="G7" t="s">
        <v>163</v>
      </c>
      <c r="H7" t="s">
        <v>164</v>
      </c>
      <c r="L7" t="s">
        <v>368</v>
      </c>
      <c r="M7" t="s">
        <v>363</v>
      </c>
      <c r="N7" s="2" t="s">
        <v>369</v>
      </c>
    </row>
    <row r="8" spans="1:14" ht="17.25" customHeight="1" x14ac:dyDescent="0.25">
      <c r="A8" t="s">
        <v>159</v>
      </c>
      <c r="B8" s="1">
        <v>43865</v>
      </c>
      <c r="C8" s="7">
        <v>22.33</v>
      </c>
      <c r="F8" t="s">
        <v>17</v>
      </c>
      <c r="G8" t="s">
        <v>163</v>
      </c>
      <c r="H8" t="s">
        <v>164</v>
      </c>
      <c r="L8" t="s">
        <v>370</v>
      </c>
      <c r="M8" t="s">
        <v>363</v>
      </c>
      <c r="N8" s="2" t="s">
        <v>371</v>
      </c>
    </row>
    <row r="9" spans="1:14" ht="17.25" customHeight="1" x14ac:dyDescent="0.25">
      <c r="A9" t="s">
        <v>159</v>
      </c>
      <c r="B9" s="1">
        <v>43865</v>
      </c>
      <c r="C9" s="7">
        <v>-33.619999999999997</v>
      </c>
      <c r="F9" t="s">
        <v>13</v>
      </c>
      <c r="I9" t="s">
        <v>226</v>
      </c>
      <c r="J9" t="s">
        <v>227</v>
      </c>
      <c r="K9" t="str">
        <f>"7506593903010016"</f>
        <v>7506593903010016</v>
      </c>
      <c r="N9" s="2" t="s">
        <v>372</v>
      </c>
    </row>
    <row r="10" spans="1:14" ht="17.25" customHeight="1" x14ac:dyDescent="0.25">
      <c r="A10" t="s">
        <v>159</v>
      </c>
      <c r="B10" s="1">
        <v>43865</v>
      </c>
      <c r="C10" s="7">
        <v>-1.49</v>
      </c>
      <c r="F10" t="s">
        <v>13</v>
      </c>
      <c r="I10" t="s">
        <v>373</v>
      </c>
      <c r="J10" t="s">
        <v>374</v>
      </c>
      <c r="K10" t="str">
        <f>"7506593903010016"</f>
        <v>7506593903010016</v>
      </c>
      <c r="N10" s="2" t="s">
        <v>375</v>
      </c>
    </row>
    <row r="11" spans="1:14" ht="17.25" customHeight="1" x14ac:dyDescent="0.25">
      <c r="A11" t="s">
        <v>159</v>
      </c>
      <c r="B11" s="1">
        <v>43865</v>
      </c>
      <c r="C11" s="7">
        <v>-8.61</v>
      </c>
      <c r="F11" t="s">
        <v>22</v>
      </c>
      <c r="I11" t="s">
        <v>57</v>
      </c>
      <c r="K11" t="str">
        <f>"7506593903010016"</f>
        <v>7506593903010016</v>
      </c>
      <c r="N11" s="2" t="s">
        <v>376</v>
      </c>
    </row>
    <row r="12" spans="1:14" ht="17.25" customHeight="1" x14ac:dyDescent="0.25">
      <c r="A12" t="s">
        <v>159</v>
      </c>
      <c r="B12" s="1">
        <v>43866</v>
      </c>
      <c r="C12" s="7">
        <v>-14.3</v>
      </c>
      <c r="F12" t="s">
        <v>22</v>
      </c>
      <c r="I12" t="s">
        <v>377</v>
      </c>
      <c r="J12" t="s">
        <v>214</v>
      </c>
      <c r="K12" t="str">
        <f>"7506593903010016"</f>
        <v>7506593903010016</v>
      </c>
      <c r="N12" s="2" t="s">
        <v>378</v>
      </c>
    </row>
    <row r="13" spans="1:14" ht="17.25" customHeight="1" x14ac:dyDescent="0.25">
      <c r="A13" t="s">
        <v>159</v>
      </c>
      <c r="B13" s="1">
        <v>43867</v>
      </c>
      <c r="D13" s="7">
        <v>-250.34</v>
      </c>
      <c r="F13" t="s">
        <v>29</v>
      </c>
      <c r="G13" t="s">
        <v>188</v>
      </c>
      <c r="H13" t="s">
        <v>189</v>
      </c>
      <c r="L13">
        <v>11564577951</v>
      </c>
      <c r="N13" s="2" t="s">
        <v>379</v>
      </c>
    </row>
    <row r="14" spans="1:14" ht="17.25" customHeight="1" x14ac:dyDescent="0.25">
      <c r="A14" t="s">
        <v>159</v>
      </c>
      <c r="B14" s="1">
        <v>43867</v>
      </c>
      <c r="C14" s="7">
        <v>-3.2</v>
      </c>
      <c r="F14" t="s">
        <v>22</v>
      </c>
      <c r="I14" t="s">
        <v>380</v>
      </c>
      <c r="J14" t="s">
        <v>381</v>
      </c>
      <c r="K14" t="str">
        <f t="shared" ref="K14:K21" si="0">"7506593903010016"</f>
        <v>7506593903010016</v>
      </c>
      <c r="N14" s="2" t="s">
        <v>382</v>
      </c>
    </row>
    <row r="15" spans="1:14" ht="17.25" customHeight="1" x14ac:dyDescent="0.25">
      <c r="A15" t="s">
        <v>159</v>
      </c>
      <c r="B15" s="1">
        <v>43868</v>
      </c>
      <c r="C15" s="7">
        <v>-97.82</v>
      </c>
      <c r="F15" t="s">
        <v>13</v>
      </c>
      <c r="I15" t="s">
        <v>226</v>
      </c>
      <c r="J15" t="s">
        <v>227</v>
      </c>
      <c r="K15" t="str">
        <f t="shared" si="0"/>
        <v>7506593903010016</v>
      </c>
      <c r="N15" s="2" t="s">
        <v>383</v>
      </c>
    </row>
    <row r="16" spans="1:14" ht="17.25" customHeight="1" x14ac:dyDescent="0.25">
      <c r="A16" t="s">
        <v>159</v>
      </c>
      <c r="B16" s="1">
        <v>43868</v>
      </c>
      <c r="C16" s="7">
        <v>-2.7</v>
      </c>
      <c r="F16" t="s">
        <v>13</v>
      </c>
      <c r="I16" t="s">
        <v>384</v>
      </c>
      <c r="J16" t="s">
        <v>311</v>
      </c>
      <c r="K16" t="str">
        <f t="shared" si="0"/>
        <v>7506593903010016</v>
      </c>
      <c r="N16" s="2" t="s">
        <v>385</v>
      </c>
    </row>
    <row r="17" spans="1:14" ht="17.25" customHeight="1" x14ac:dyDescent="0.25">
      <c r="A17" t="s">
        <v>159</v>
      </c>
      <c r="B17" s="1">
        <v>43868</v>
      </c>
      <c r="C17" s="7">
        <v>-14</v>
      </c>
      <c r="F17" t="s">
        <v>13</v>
      </c>
      <c r="I17" t="s">
        <v>386</v>
      </c>
      <c r="J17" t="s">
        <v>144</v>
      </c>
      <c r="K17" t="str">
        <f t="shared" si="0"/>
        <v>7506593903010016</v>
      </c>
      <c r="N17" s="2" t="s">
        <v>387</v>
      </c>
    </row>
    <row r="18" spans="1:14" ht="17.25" customHeight="1" x14ac:dyDescent="0.25">
      <c r="A18" t="s">
        <v>159</v>
      </c>
      <c r="B18" s="1">
        <v>43871</v>
      </c>
      <c r="C18" s="7">
        <v>-50.77</v>
      </c>
      <c r="F18" t="s">
        <v>13</v>
      </c>
      <c r="I18" t="s">
        <v>89</v>
      </c>
      <c r="J18" t="s">
        <v>90</v>
      </c>
      <c r="K18" t="str">
        <f t="shared" si="0"/>
        <v>7506593903010016</v>
      </c>
      <c r="N18" s="2" t="s">
        <v>388</v>
      </c>
    </row>
    <row r="19" spans="1:14" ht="17.25" customHeight="1" x14ac:dyDescent="0.25">
      <c r="A19" t="s">
        <v>159</v>
      </c>
      <c r="B19" s="1">
        <v>43871</v>
      </c>
      <c r="C19" s="7">
        <v>-5.5</v>
      </c>
      <c r="F19" t="s">
        <v>13</v>
      </c>
      <c r="I19" t="s">
        <v>389</v>
      </c>
      <c r="J19" t="s">
        <v>57</v>
      </c>
      <c r="K19" t="str">
        <f t="shared" si="0"/>
        <v>7506593903010016</v>
      </c>
      <c r="N19" s="2" t="s">
        <v>390</v>
      </c>
    </row>
    <row r="20" spans="1:14" ht="17.25" customHeight="1" x14ac:dyDescent="0.25">
      <c r="A20" t="s">
        <v>159</v>
      </c>
      <c r="B20" s="1">
        <v>43871</v>
      </c>
      <c r="C20" s="7">
        <v>-33.729999999999997</v>
      </c>
      <c r="F20" t="s">
        <v>13</v>
      </c>
      <c r="I20" t="s">
        <v>359</v>
      </c>
      <c r="J20" t="s">
        <v>360</v>
      </c>
      <c r="K20" t="str">
        <f t="shared" si="0"/>
        <v>7506593903010016</v>
      </c>
      <c r="N20" s="2" t="s">
        <v>391</v>
      </c>
    </row>
    <row r="21" spans="1:14" ht="17.25" customHeight="1" x14ac:dyDescent="0.25">
      <c r="A21" t="s">
        <v>159</v>
      </c>
      <c r="B21" s="1">
        <v>43871</v>
      </c>
      <c r="C21" s="7">
        <v>-16.36</v>
      </c>
      <c r="F21" t="s">
        <v>22</v>
      </c>
      <c r="I21" t="s">
        <v>260</v>
      </c>
      <c r="J21" t="s">
        <v>57</v>
      </c>
      <c r="K21" t="str">
        <f t="shared" si="0"/>
        <v>7506593903010016</v>
      </c>
      <c r="N21" s="2" t="s">
        <v>392</v>
      </c>
    </row>
    <row r="22" spans="1:14" ht="17.25" customHeight="1" x14ac:dyDescent="0.25">
      <c r="A22" t="s">
        <v>159</v>
      </c>
      <c r="B22" s="1">
        <v>43874</v>
      </c>
      <c r="C22" s="7">
        <v>10</v>
      </c>
      <c r="F22" t="s">
        <v>17</v>
      </c>
      <c r="G22" t="s">
        <v>163</v>
      </c>
      <c r="H22" t="s">
        <v>164</v>
      </c>
      <c r="L22" t="s">
        <v>393</v>
      </c>
      <c r="M22" t="s">
        <v>394</v>
      </c>
      <c r="N22" s="2" t="s">
        <v>395</v>
      </c>
    </row>
    <row r="23" spans="1:14" ht="17.25" customHeight="1" x14ac:dyDescent="0.25">
      <c r="A23" t="s">
        <v>159</v>
      </c>
      <c r="B23" s="1">
        <v>43874</v>
      </c>
      <c r="C23" s="7">
        <v>1.86</v>
      </c>
      <c r="F23" t="s">
        <v>17</v>
      </c>
      <c r="G23" t="s">
        <v>163</v>
      </c>
      <c r="H23" t="s">
        <v>164</v>
      </c>
      <c r="L23" t="s">
        <v>396</v>
      </c>
      <c r="M23" t="s">
        <v>394</v>
      </c>
      <c r="N23" s="2" t="s">
        <v>397</v>
      </c>
    </row>
    <row r="24" spans="1:14" ht="17.25" customHeight="1" x14ac:dyDescent="0.25">
      <c r="A24" t="s">
        <v>159</v>
      </c>
      <c r="B24" s="1">
        <v>43874</v>
      </c>
      <c r="C24" s="7">
        <v>10</v>
      </c>
      <c r="F24" t="s">
        <v>17</v>
      </c>
      <c r="G24" t="s">
        <v>163</v>
      </c>
      <c r="H24" t="s">
        <v>164</v>
      </c>
      <c r="L24" t="s">
        <v>398</v>
      </c>
      <c r="M24" t="s">
        <v>394</v>
      </c>
      <c r="N24" s="2" t="s">
        <v>399</v>
      </c>
    </row>
    <row r="25" spans="1:14" ht="17.25" customHeight="1" x14ac:dyDescent="0.25">
      <c r="A25" t="s">
        <v>159</v>
      </c>
      <c r="B25" s="1">
        <v>43874</v>
      </c>
      <c r="C25" s="7">
        <v>10</v>
      </c>
      <c r="F25" t="s">
        <v>17</v>
      </c>
      <c r="G25" t="s">
        <v>163</v>
      </c>
      <c r="H25" t="s">
        <v>164</v>
      </c>
      <c r="L25" t="s">
        <v>400</v>
      </c>
      <c r="M25" t="s">
        <v>394</v>
      </c>
      <c r="N25" s="2" t="s">
        <v>401</v>
      </c>
    </row>
    <row r="26" spans="1:14" ht="17.25" customHeight="1" x14ac:dyDescent="0.25">
      <c r="A26" t="s">
        <v>159</v>
      </c>
      <c r="B26" s="1">
        <v>43874</v>
      </c>
      <c r="C26" s="7">
        <v>-80.61</v>
      </c>
      <c r="F26" t="s">
        <v>13</v>
      </c>
      <c r="I26" t="s">
        <v>226</v>
      </c>
      <c r="J26" t="s">
        <v>227</v>
      </c>
      <c r="K26" t="str">
        <f>"7506593903010016"</f>
        <v>7506593903010016</v>
      </c>
      <c r="N26" s="2" t="s">
        <v>402</v>
      </c>
    </row>
    <row r="27" spans="1:14" ht="17.25" customHeight="1" x14ac:dyDescent="0.25">
      <c r="A27" t="s">
        <v>159</v>
      </c>
      <c r="B27" s="1">
        <v>43875</v>
      </c>
      <c r="C27" s="7">
        <v>-5.6</v>
      </c>
      <c r="F27" t="s">
        <v>13</v>
      </c>
      <c r="I27" t="s">
        <v>384</v>
      </c>
      <c r="J27" t="s">
        <v>311</v>
      </c>
      <c r="K27" t="str">
        <f>"7506593903010016"</f>
        <v>7506593903010016</v>
      </c>
      <c r="N27" s="2" t="s">
        <v>403</v>
      </c>
    </row>
    <row r="28" spans="1:14" ht="17.25" customHeight="1" x14ac:dyDescent="0.25">
      <c r="A28" t="s">
        <v>159</v>
      </c>
      <c r="B28" s="1">
        <v>43875</v>
      </c>
      <c r="C28" s="7">
        <v>-8.82</v>
      </c>
      <c r="F28" t="s">
        <v>13</v>
      </c>
      <c r="I28" t="s">
        <v>226</v>
      </c>
      <c r="J28" t="s">
        <v>227</v>
      </c>
      <c r="K28" t="str">
        <f>"7506593903010016"</f>
        <v>7506593903010016</v>
      </c>
      <c r="N28" s="2" t="s">
        <v>404</v>
      </c>
    </row>
    <row r="29" spans="1:14" ht="17.25" customHeight="1" x14ac:dyDescent="0.25">
      <c r="A29" t="s">
        <v>159</v>
      </c>
      <c r="B29" s="1">
        <v>43881</v>
      </c>
      <c r="C29" s="7">
        <v>74.069999999999993</v>
      </c>
      <c r="F29" t="s">
        <v>17</v>
      </c>
      <c r="G29" t="s">
        <v>405</v>
      </c>
      <c r="H29" t="s">
        <v>406</v>
      </c>
      <c r="L29" t="s">
        <v>407</v>
      </c>
      <c r="N29" s="2" t="s">
        <v>408</v>
      </c>
    </row>
    <row r="30" spans="1:14" ht="17.25" customHeight="1" x14ac:dyDescent="0.25">
      <c r="A30" t="s">
        <v>159</v>
      </c>
      <c r="B30" s="1">
        <v>43881</v>
      </c>
      <c r="C30" s="7">
        <v>-142.56</v>
      </c>
      <c r="F30" t="s">
        <v>13</v>
      </c>
      <c r="I30" t="s">
        <v>226</v>
      </c>
      <c r="J30" t="s">
        <v>227</v>
      </c>
      <c r="K30" t="str">
        <f>"7506593903010016"</f>
        <v>7506593903010016</v>
      </c>
      <c r="N30" s="2" t="s">
        <v>409</v>
      </c>
    </row>
    <row r="31" spans="1:14" ht="17.25" customHeight="1" x14ac:dyDescent="0.25">
      <c r="A31" t="s">
        <v>159</v>
      </c>
      <c r="B31" s="1">
        <v>43882</v>
      </c>
      <c r="C31" s="11">
        <v>1054.4000000000001</v>
      </c>
      <c r="F31" t="s">
        <v>17</v>
      </c>
      <c r="G31" t="s">
        <v>127</v>
      </c>
      <c r="H31" t="s">
        <v>128</v>
      </c>
      <c r="L31" t="s">
        <v>410</v>
      </c>
      <c r="M31" t="s">
        <v>341</v>
      </c>
      <c r="N31" s="2" t="s">
        <v>411</v>
      </c>
    </row>
    <row r="32" spans="1:14" ht="17.25" customHeight="1" x14ac:dyDescent="0.25">
      <c r="A32" t="s">
        <v>159</v>
      </c>
      <c r="B32" s="1">
        <v>43882</v>
      </c>
      <c r="C32" s="7">
        <v>-99.62</v>
      </c>
      <c r="F32" t="s">
        <v>13</v>
      </c>
      <c r="I32" t="s">
        <v>223</v>
      </c>
      <c r="J32" t="s">
        <v>224</v>
      </c>
      <c r="K32" t="str">
        <f>"7506593903010016"</f>
        <v>7506593903010016</v>
      </c>
      <c r="N32" s="2" t="s">
        <v>412</v>
      </c>
    </row>
    <row r="33" spans="1:14" ht="17.25" customHeight="1" x14ac:dyDescent="0.25">
      <c r="A33" t="s">
        <v>159</v>
      </c>
      <c r="B33" s="1">
        <v>43882</v>
      </c>
      <c r="C33" s="7">
        <v>-22.98</v>
      </c>
      <c r="F33" t="s">
        <v>13</v>
      </c>
      <c r="I33" t="s">
        <v>413</v>
      </c>
      <c r="J33" t="s">
        <v>345</v>
      </c>
      <c r="K33" t="str">
        <f>"7506593903010016"</f>
        <v>7506593903010016</v>
      </c>
      <c r="N33" s="2" t="s">
        <v>414</v>
      </c>
    </row>
    <row r="34" spans="1:14" ht="17.25" customHeight="1" x14ac:dyDescent="0.25">
      <c r="A34" t="s">
        <v>159</v>
      </c>
      <c r="B34" s="1">
        <v>43882</v>
      </c>
      <c r="C34" s="7">
        <v>-12.3</v>
      </c>
      <c r="F34" t="s">
        <v>13</v>
      </c>
      <c r="I34" t="s">
        <v>359</v>
      </c>
      <c r="J34" t="s">
        <v>360</v>
      </c>
      <c r="K34" t="str">
        <f>"7506593903010016"</f>
        <v>7506593903010016</v>
      </c>
      <c r="N34" s="2" t="s">
        <v>415</v>
      </c>
    </row>
    <row r="35" spans="1:14" ht="17.25" customHeight="1" x14ac:dyDescent="0.25">
      <c r="A35" t="s">
        <v>159</v>
      </c>
      <c r="B35" s="1">
        <v>43882</v>
      </c>
      <c r="C35" s="7">
        <v>-7.38</v>
      </c>
      <c r="F35" t="s">
        <v>13</v>
      </c>
      <c r="I35" t="s">
        <v>223</v>
      </c>
      <c r="J35" t="s">
        <v>224</v>
      </c>
      <c r="K35" t="str">
        <f>"7506593903010016"</f>
        <v>7506593903010016</v>
      </c>
      <c r="N35" s="2" t="s">
        <v>416</v>
      </c>
    </row>
    <row r="36" spans="1:14" ht="17.25" customHeight="1" x14ac:dyDescent="0.25">
      <c r="A36" t="s">
        <v>159</v>
      </c>
      <c r="B36" s="1">
        <v>43883</v>
      </c>
      <c r="D36" s="7">
        <v>-1808.95</v>
      </c>
      <c r="F36" t="s">
        <v>29</v>
      </c>
      <c r="G36" t="s">
        <v>417</v>
      </c>
      <c r="H36" t="s">
        <v>418</v>
      </c>
      <c r="L36" t="s">
        <v>419</v>
      </c>
      <c r="M36" t="s">
        <v>420</v>
      </c>
      <c r="N36" s="2" t="s">
        <v>421</v>
      </c>
    </row>
    <row r="37" spans="1:14" ht="17.25" customHeight="1" x14ac:dyDescent="0.25">
      <c r="A37" t="s">
        <v>159</v>
      </c>
      <c r="B37" s="1">
        <v>43885</v>
      </c>
      <c r="C37" s="7">
        <v>-3.03</v>
      </c>
      <c r="F37" t="s">
        <v>22</v>
      </c>
      <c r="I37" t="s">
        <v>260</v>
      </c>
      <c r="J37" t="s">
        <v>57</v>
      </c>
      <c r="K37" t="str">
        <f>"7506593903010016"</f>
        <v>7506593903010016</v>
      </c>
      <c r="N37" s="2" t="s">
        <v>422</v>
      </c>
    </row>
    <row r="38" spans="1:14" ht="17.25" customHeight="1" x14ac:dyDescent="0.25">
      <c r="A38" t="s">
        <v>159</v>
      </c>
      <c r="B38" s="1">
        <v>43887</v>
      </c>
      <c r="C38" s="7">
        <v>-5.6</v>
      </c>
      <c r="F38" t="s">
        <v>13</v>
      </c>
      <c r="I38" t="s">
        <v>384</v>
      </c>
      <c r="J38" t="s">
        <v>311</v>
      </c>
      <c r="K38" t="str">
        <f>"7506593903010016"</f>
        <v>7506593903010016</v>
      </c>
      <c r="N38" s="2" t="s">
        <v>423</v>
      </c>
    </row>
    <row r="39" spans="1:14" ht="17.25" customHeight="1" x14ac:dyDescent="0.25">
      <c r="A39" t="s">
        <v>159</v>
      </c>
      <c r="B39" s="1">
        <v>43887</v>
      </c>
      <c r="C39" s="7">
        <v>-28.82</v>
      </c>
      <c r="F39" t="s">
        <v>13</v>
      </c>
      <c r="I39" t="s">
        <v>226</v>
      </c>
      <c r="J39" t="s">
        <v>227</v>
      </c>
      <c r="K39" t="str">
        <f>"7506593903010016"</f>
        <v>7506593903010016</v>
      </c>
      <c r="N39" s="2" t="s">
        <v>424</v>
      </c>
    </row>
    <row r="40" spans="1:14" ht="17.25" customHeight="1" x14ac:dyDescent="0.25">
      <c r="A40" t="s">
        <v>159</v>
      </c>
      <c r="B40" s="1">
        <v>43888</v>
      </c>
      <c r="C40" s="7">
        <v>48.94</v>
      </c>
      <c r="F40" t="s">
        <v>17</v>
      </c>
      <c r="G40" t="s">
        <v>425</v>
      </c>
      <c r="H40" t="s">
        <v>241</v>
      </c>
      <c r="L40" t="s">
        <v>426</v>
      </c>
      <c r="N40" s="2" t="s">
        <v>427</v>
      </c>
    </row>
    <row r="41" spans="1:14" ht="17.25" customHeight="1" x14ac:dyDescent="0.25">
      <c r="A41" t="s">
        <v>159</v>
      </c>
      <c r="B41" s="1">
        <v>43889</v>
      </c>
      <c r="C41" s="11">
        <v>374.35</v>
      </c>
      <c r="F41" t="s">
        <v>17</v>
      </c>
      <c r="G41" t="s">
        <v>355</v>
      </c>
      <c r="H41" t="s">
        <v>356</v>
      </c>
      <c r="L41" t="s">
        <v>428</v>
      </c>
      <c r="N41" s="2" t="s">
        <v>429</v>
      </c>
    </row>
    <row r="42" spans="1:14" ht="17.25" customHeight="1" x14ac:dyDescent="0.25">
      <c r="A42" t="s">
        <v>159</v>
      </c>
      <c r="B42" s="1">
        <v>43890</v>
      </c>
      <c r="C42" s="7">
        <v>-14.3</v>
      </c>
      <c r="F42" t="s">
        <v>13</v>
      </c>
      <c r="I42" t="s">
        <v>430</v>
      </c>
      <c r="J42" t="s">
        <v>224</v>
      </c>
      <c r="K42" t="str">
        <f>"7506593903010016"</f>
        <v>7506593903010016</v>
      </c>
      <c r="N42" s="2" t="s">
        <v>431</v>
      </c>
    </row>
    <row r="43" spans="1:14" ht="17.25" customHeight="1" x14ac:dyDescent="0.25">
      <c r="A43" t="s">
        <v>159</v>
      </c>
      <c r="B43" s="1">
        <v>43890</v>
      </c>
      <c r="C43" s="7">
        <v>-11.03</v>
      </c>
      <c r="F43" t="s">
        <v>13</v>
      </c>
      <c r="I43" t="s">
        <v>226</v>
      </c>
      <c r="J43" t="s">
        <v>227</v>
      </c>
      <c r="K43" t="str">
        <f>"7506593903010016"</f>
        <v>7506593903010016</v>
      </c>
      <c r="N43" s="2" t="s">
        <v>432</v>
      </c>
    </row>
    <row r="44" spans="1:14" ht="15.75" customHeight="1" x14ac:dyDescent="0.25">
      <c r="B44" s="1"/>
      <c r="N44" s="2"/>
    </row>
    <row r="45" spans="1:14" ht="15.75" customHeight="1" x14ac:dyDescent="0.25">
      <c r="C45" s="8" t="s">
        <v>156</v>
      </c>
      <c r="D45" s="8" t="s">
        <v>157</v>
      </c>
      <c r="E45" s="8" t="s">
        <v>158</v>
      </c>
    </row>
    <row r="46" spans="1:14" ht="15.75" customHeight="1" x14ac:dyDescent="0.25">
      <c r="C46" s="10">
        <f>SUM(C2:C44)</f>
        <v>998.53000000000009</v>
      </c>
      <c r="D46" s="7">
        <f t="shared" ref="D46:E46" si="1">SUM(D2:D44)</f>
        <v>-2059.29</v>
      </c>
      <c r="E46" s="7">
        <f t="shared" si="1"/>
        <v>0</v>
      </c>
    </row>
    <row r="47" spans="1:14" ht="15.75" customHeight="1" x14ac:dyDescent="0.25">
      <c r="C47" s="83">
        <f>SUM(C46:D46)</f>
        <v>-1060.7599999999998</v>
      </c>
      <c r="D47" s="84"/>
    </row>
    <row r="48" spans="1:14" ht="16.5" customHeight="1" x14ac:dyDescent="0.25"/>
  </sheetData>
  <mergeCells count="1">
    <mergeCell ref="C47:D47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A6BCD-870B-4109-8121-4B7D3EA8CE56}">
  <dimension ref="A4:N45"/>
  <sheetViews>
    <sheetView topLeftCell="A7" workbookViewId="0">
      <selection activeCell="A43" sqref="A43:XFD45"/>
    </sheetView>
  </sheetViews>
  <sheetFormatPr baseColWidth="10" defaultRowHeight="15" x14ac:dyDescent="0.25"/>
  <cols>
    <col min="2" max="3" width="11.42578125" style="7"/>
    <col min="4" max="5" width="15.140625" style="7" bestFit="1" customWidth="1"/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159</v>
      </c>
      <c r="B5" s="1">
        <v>43892</v>
      </c>
      <c r="C5" s="7">
        <v>-9.6999999999999993</v>
      </c>
      <c r="F5" t="s">
        <v>22</v>
      </c>
      <c r="I5" t="s">
        <v>260</v>
      </c>
      <c r="J5" t="s">
        <v>57</v>
      </c>
      <c r="K5" t="str">
        <f t="shared" ref="K5:K12" si="0">"7506593903010016"</f>
        <v>7506593903010016</v>
      </c>
      <c r="N5" s="6" t="s">
        <v>454</v>
      </c>
    </row>
    <row r="6" spans="1:14" x14ac:dyDescent="0.25">
      <c r="A6" t="s">
        <v>159</v>
      </c>
      <c r="B6" s="1">
        <v>43892</v>
      </c>
      <c r="C6" s="7">
        <v>-94.98</v>
      </c>
      <c r="F6" t="s">
        <v>22</v>
      </c>
      <c r="I6" t="s">
        <v>302</v>
      </c>
      <c r="J6" t="s">
        <v>96</v>
      </c>
      <c r="K6" t="str">
        <f t="shared" si="0"/>
        <v>7506593903010016</v>
      </c>
      <c r="N6" s="6" t="s">
        <v>455</v>
      </c>
    </row>
    <row r="7" spans="1:14" x14ac:dyDescent="0.25">
      <c r="A7" t="s">
        <v>159</v>
      </c>
      <c r="B7" s="1">
        <v>43892</v>
      </c>
      <c r="C7" s="7">
        <v>-13</v>
      </c>
      <c r="F7" t="s">
        <v>22</v>
      </c>
      <c r="I7" t="s">
        <v>456</v>
      </c>
      <c r="J7" t="s">
        <v>457</v>
      </c>
      <c r="K7" t="str">
        <f t="shared" si="0"/>
        <v>7506593903010016</v>
      </c>
      <c r="N7" s="6" t="s">
        <v>458</v>
      </c>
    </row>
    <row r="8" spans="1:14" x14ac:dyDescent="0.25">
      <c r="A8" t="s">
        <v>159</v>
      </c>
      <c r="B8" s="1">
        <v>43893</v>
      </c>
      <c r="C8" s="7">
        <v>-26.52</v>
      </c>
      <c r="F8" t="s">
        <v>13</v>
      </c>
      <c r="I8" t="s">
        <v>226</v>
      </c>
      <c r="J8" t="s">
        <v>227</v>
      </c>
      <c r="K8" t="str">
        <f t="shared" si="0"/>
        <v>7506593903010016</v>
      </c>
      <c r="N8" s="6" t="s">
        <v>459</v>
      </c>
    </row>
    <row r="9" spans="1:14" x14ac:dyDescent="0.25">
      <c r="A9" t="s">
        <v>159</v>
      </c>
      <c r="B9" s="1">
        <v>43894</v>
      </c>
      <c r="C9" s="7">
        <v>-27.02</v>
      </c>
      <c r="F9" t="s">
        <v>22</v>
      </c>
      <c r="I9" t="s">
        <v>260</v>
      </c>
      <c r="J9" t="s">
        <v>57</v>
      </c>
      <c r="K9" t="str">
        <f t="shared" si="0"/>
        <v>7506593903010016</v>
      </c>
      <c r="N9" s="6" t="s">
        <v>460</v>
      </c>
    </row>
    <row r="10" spans="1:14" x14ac:dyDescent="0.25">
      <c r="A10" t="s">
        <v>159</v>
      </c>
      <c r="B10" s="1">
        <v>43894</v>
      </c>
      <c r="C10" s="7">
        <v>-17.27</v>
      </c>
      <c r="F10" t="s">
        <v>13</v>
      </c>
      <c r="I10" t="s">
        <v>223</v>
      </c>
      <c r="J10" t="s">
        <v>224</v>
      </c>
      <c r="K10" t="str">
        <f t="shared" si="0"/>
        <v>7506593903010016</v>
      </c>
      <c r="N10" s="6" t="s">
        <v>461</v>
      </c>
    </row>
    <row r="11" spans="1:14" x14ac:dyDescent="0.25">
      <c r="A11" t="s">
        <v>159</v>
      </c>
      <c r="B11" s="1">
        <v>43896</v>
      </c>
      <c r="C11" s="7">
        <v>-58.46</v>
      </c>
      <c r="F11" t="s">
        <v>13</v>
      </c>
      <c r="I11" t="s">
        <v>226</v>
      </c>
      <c r="J11" t="s">
        <v>227</v>
      </c>
      <c r="K11" t="str">
        <f t="shared" si="0"/>
        <v>7506593903010016</v>
      </c>
      <c r="N11" s="6" t="s">
        <v>462</v>
      </c>
    </row>
    <row r="12" spans="1:14" x14ac:dyDescent="0.25">
      <c r="A12" t="s">
        <v>159</v>
      </c>
      <c r="B12" s="1">
        <v>43896</v>
      </c>
      <c r="C12" s="7">
        <v>-10.44</v>
      </c>
      <c r="F12" t="s">
        <v>13</v>
      </c>
      <c r="I12" t="s">
        <v>359</v>
      </c>
      <c r="J12" t="s">
        <v>360</v>
      </c>
      <c r="K12" t="str">
        <f t="shared" si="0"/>
        <v>7506593903010016</v>
      </c>
      <c r="N12" s="6" t="s">
        <v>463</v>
      </c>
    </row>
    <row r="13" spans="1:14" x14ac:dyDescent="0.25">
      <c r="A13" t="s">
        <v>159</v>
      </c>
      <c r="B13" s="1">
        <v>43899</v>
      </c>
      <c r="C13" s="7">
        <v>-180</v>
      </c>
      <c r="F13" t="s">
        <v>29</v>
      </c>
      <c r="G13" t="s">
        <v>464</v>
      </c>
      <c r="H13" t="s">
        <v>465</v>
      </c>
      <c r="L13">
        <v>200085981777</v>
      </c>
      <c r="N13" s="6" t="s">
        <v>466</v>
      </c>
    </row>
    <row r="14" spans="1:14" x14ac:dyDescent="0.25">
      <c r="A14" t="s">
        <v>159</v>
      </c>
      <c r="B14" s="1">
        <v>43899</v>
      </c>
      <c r="C14" s="7">
        <v>-5.96</v>
      </c>
      <c r="F14" t="s">
        <v>22</v>
      </c>
      <c r="I14" t="s">
        <v>260</v>
      </c>
      <c r="J14" t="s">
        <v>57</v>
      </c>
      <c r="K14" t="str">
        <f>"7506593903010016"</f>
        <v>7506593903010016</v>
      </c>
      <c r="N14" s="6" t="s">
        <v>467</v>
      </c>
    </row>
    <row r="15" spans="1:14" x14ac:dyDescent="0.25">
      <c r="A15" t="s">
        <v>159</v>
      </c>
      <c r="B15" s="1">
        <v>43899</v>
      </c>
      <c r="C15" s="7">
        <v>-49.57</v>
      </c>
      <c r="F15" t="s">
        <v>13</v>
      </c>
      <c r="I15" t="s">
        <v>89</v>
      </c>
      <c r="J15" t="s">
        <v>90</v>
      </c>
      <c r="K15" t="str">
        <f>"7506593903010016"</f>
        <v>7506593903010016</v>
      </c>
      <c r="N15" s="6" t="s">
        <v>468</v>
      </c>
    </row>
    <row r="16" spans="1:14" x14ac:dyDescent="0.25">
      <c r="A16" t="s">
        <v>159</v>
      </c>
      <c r="B16" s="1">
        <v>43899</v>
      </c>
      <c r="C16" s="7">
        <v>-31.4</v>
      </c>
      <c r="F16" t="s">
        <v>13</v>
      </c>
      <c r="I16" t="s">
        <v>430</v>
      </c>
      <c r="J16" t="s">
        <v>224</v>
      </c>
      <c r="K16" t="str">
        <f>"7506593903010016"</f>
        <v>7506593903010016</v>
      </c>
      <c r="N16" s="6" t="s">
        <v>469</v>
      </c>
    </row>
    <row r="17" spans="1:14" x14ac:dyDescent="0.25">
      <c r="A17" t="s">
        <v>159</v>
      </c>
      <c r="B17" s="1">
        <v>43899</v>
      </c>
      <c r="D17" s="7" t="s">
        <v>506</v>
      </c>
      <c r="E17" s="7">
        <v>-20000</v>
      </c>
      <c r="F17" t="s">
        <v>29</v>
      </c>
      <c r="G17" t="s">
        <v>18</v>
      </c>
      <c r="H17" t="s">
        <v>19</v>
      </c>
      <c r="L17" t="s">
        <v>470</v>
      </c>
      <c r="M17" t="s">
        <v>471</v>
      </c>
      <c r="N17" s="6" t="s">
        <v>472</v>
      </c>
    </row>
    <row r="18" spans="1:14" x14ac:dyDescent="0.25">
      <c r="A18" t="s">
        <v>266</v>
      </c>
      <c r="B18" s="1">
        <v>43900</v>
      </c>
      <c r="C18" s="7">
        <v>-6.16</v>
      </c>
      <c r="F18" t="s">
        <v>13</v>
      </c>
      <c r="I18" t="s">
        <v>473</v>
      </c>
      <c r="J18" t="s">
        <v>87</v>
      </c>
      <c r="K18" t="str">
        <f>"7506593903010016"</f>
        <v>7506593903010016</v>
      </c>
      <c r="N18" s="6" t="s">
        <v>474</v>
      </c>
    </row>
    <row r="19" spans="1:14" x14ac:dyDescent="0.25">
      <c r="A19" t="s">
        <v>266</v>
      </c>
      <c r="B19" s="1">
        <v>43902</v>
      </c>
      <c r="D19" s="7" t="s">
        <v>507</v>
      </c>
      <c r="E19" s="7">
        <v>1800</v>
      </c>
      <c r="F19" t="s">
        <v>17</v>
      </c>
      <c r="G19" t="s">
        <v>488</v>
      </c>
      <c r="H19" t="s">
        <v>324</v>
      </c>
      <c r="L19" t="s">
        <v>498</v>
      </c>
      <c r="N19" s="6" t="s">
        <v>499</v>
      </c>
    </row>
    <row r="20" spans="1:14" x14ac:dyDescent="0.25">
      <c r="A20" t="s">
        <v>266</v>
      </c>
      <c r="B20" s="1">
        <v>43902</v>
      </c>
      <c r="C20" s="7">
        <v>-24.5</v>
      </c>
      <c r="F20" t="s">
        <v>13</v>
      </c>
      <c r="I20" t="s">
        <v>213</v>
      </c>
      <c r="J20" t="s">
        <v>214</v>
      </c>
      <c r="K20" t="str">
        <f t="shared" ref="K20:K31" si="1">"7506593903010016"</f>
        <v>7506593903010016</v>
      </c>
      <c r="N20" s="6" t="s">
        <v>475</v>
      </c>
    </row>
    <row r="21" spans="1:14" x14ac:dyDescent="0.25">
      <c r="A21" t="s">
        <v>266</v>
      </c>
      <c r="B21" s="1">
        <v>43902</v>
      </c>
      <c r="C21" s="7">
        <v>-118.98</v>
      </c>
      <c r="F21" t="s">
        <v>13</v>
      </c>
      <c r="I21" t="s">
        <v>226</v>
      </c>
      <c r="J21" t="s">
        <v>227</v>
      </c>
      <c r="K21" t="str">
        <f t="shared" si="1"/>
        <v>7506593903010016</v>
      </c>
      <c r="N21" s="6" t="s">
        <v>476</v>
      </c>
    </row>
    <row r="22" spans="1:14" x14ac:dyDescent="0.25">
      <c r="A22" t="s">
        <v>266</v>
      </c>
      <c r="B22" s="1">
        <v>43902</v>
      </c>
      <c r="C22" s="7">
        <v>-25.9</v>
      </c>
      <c r="F22" t="s">
        <v>13</v>
      </c>
      <c r="I22" t="s">
        <v>223</v>
      </c>
      <c r="J22" t="s">
        <v>224</v>
      </c>
      <c r="K22" t="str">
        <f t="shared" si="1"/>
        <v>7506593903010016</v>
      </c>
      <c r="N22" s="6" t="s">
        <v>477</v>
      </c>
    </row>
    <row r="23" spans="1:14" x14ac:dyDescent="0.25">
      <c r="A23" t="s">
        <v>266</v>
      </c>
      <c r="B23" s="1">
        <v>43903</v>
      </c>
      <c r="C23" s="7">
        <v>-5.86</v>
      </c>
      <c r="F23" t="s">
        <v>22</v>
      </c>
      <c r="I23" t="s">
        <v>260</v>
      </c>
      <c r="J23" t="s">
        <v>57</v>
      </c>
      <c r="K23" t="str">
        <f t="shared" si="1"/>
        <v>7506593903010016</v>
      </c>
      <c r="N23" s="6" t="s">
        <v>478</v>
      </c>
    </row>
    <row r="24" spans="1:14" x14ac:dyDescent="0.25">
      <c r="A24" t="s">
        <v>266</v>
      </c>
      <c r="B24" s="1">
        <v>43903</v>
      </c>
      <c r="C24" s="7">
        <v>-7.53</v>
      </c>
      <c r="F24" t="s">
        <v>22</v>
      </c>
      <c r="I24" t="s">
        <v>260</v>
      </c>
      <c r="J24" t="s">
        <v>57</v>
      </c>
      <c r="K24" t="str">
        <f t="shared" si="1"/>
        <v>7506593903010016</v>
      </c>
      <c r="N24" s="6" t="s">
        <v>479</v>
      </c>
    </row>
    <row r="25" spans="1:14" x14ac:dyDescent="0.25">
      <c r="A25" t="s">
        <v>266</v>
      </c>
      <c r="B25" s="1">
        <v>43906</v>
      </c>
      <c r="C25" s="7">
        <v>-5.6</v>
      </c>
      <c r="F25" t="s">
        <v>13</v>
      </c>
      <c r="I25" t="s">
        <v>310</v>
      </c>
      <c r="J25" t="s">
        <v>311</v>
      </c>
      <c r="K25" t="str">
        <f t="shared" si="1"/>
        <v>7506593903010016</v>
      </c>
      <c r="N25" s="6" t="s">
        <v>480</v>
      </c>
    </row>
    <row r="26" spans="1:14" x14ac:dyDescent="0.25">
      <c r="A26" t="s">
        <v>266</v>
      </c>
      <c r="B26" s="1">
        <v>43906</v>
      </c>
      <c r="C26" s="7">
        <v>-14.95</v>
      </c>
      <c r="F26" t="s">
        <v>13</v>
      </c>
      <c r="I26" t="s">
        <v>344</v>
      </c>
      <c r="J26" t="s">
        <v>345</v>
      </c>
      <c r="K26" t="str">
        <f t="shared" si="1"/>
        <v>7506593903010016</v>
      </c>
      <c r="N26" s="6" t="s">
        <v>481</v>
      </c>
    </row>
    <row r="27" spans="1:14" x14ac:dyDescent="0.25">
      <c r="A27" t="s">
        <v>266</v>
      </c>
      <c r="B27" s="1">
        <v>43906</v>
      </c>
      <c r="C27" s="7">
        <v>-24.5</v>
      </c>
      <c r="F27" t="s">
        <v>13</v>
      </c>
      <c r="I27" t="s">
        <v>213</v>
      </c>
      <c r="J27" t="s">
        <v>214</v>
      </c>
      <c r="K27" t="str">
        <f t="shared" si="1"/>
        <v>7506593903010016</v>
      </c>
      <c r="N27" s="6" t="s">
        <v>482</v>
      </c>
    </row>
    <row r="28" spans="1:14" x14ac:dyDescent="0.25">
      <c r="A28" t="s">
        <v>266</v>
      </c>
      <c r="B28" s="1">
        <v>43906</v>
      </c>
      <c r="C28" s="7">
        <v>-72.569999999999993</v>
      </c>
      <c r="F28" t="s">
        <v>13</v>
      </c>
      <c r="I28" t="s">
        <v>226</v>
      </c>
      <c r="J28" t="s">
        <v>227</v>
      </c>
      <c r="K28" t="str">
        <f t="shared" si="1"/>
        <v>7506593903010016</v>
      </c>
      <c r="N28" s="6" t="s">
        <v>483</v>
      </c>
    </row>
    <row r="29" spans="1:14" x14ac:dyDescent="0.25">
      <c r="A29" t="s">
        <v>266</v>
      </c>
      <c r="B29" s="1">
        <v>43907</v>
      </c>
      <c r="C29" s="7">
        <v>-14.18</v>
      </c>
      <c r="F29" t="s">
        <v>13</v>
      </c>
      <c r="I29" t="s">
        <v>226</v>
      </c>
      <c r="J29" t="s">
        <v>227</v>
      </c>
      <c r="K29" t="str">
        <f t="shared" si="1"/>
        <v>7506593903010016</v>
      </c>
      <c r="N29" s="6" t="s">
        <v>484</v>
      </c>
    </row>
    <row r="30" spans="1:14" x14ac:dyDescent="0.25">
      <c r="A30" t="s">
        <v>266</v>
      </c>
      <c r="B30" s="1">
        <v>43910</v>
      </c>
      <c r="C30" s="7">
        <v>-82.76</v>
      </c>
      <c r="F30" t="s">
        <v>13</v>
      </c>
      <c r="I30" t="s">
        <v>226</v>
      </c>
      <c r="J30" t="s">
        <v>227</v>
      </c>
      <c r="K30" t="str">
        <f t="shared" si="1"/>
        <v>7506593903010016</v>
      </c>
      <c r="N30" s="6" t="s">
        <v>485</v>
      </c>
    </row>
    <row r="31" spans="1:14" x14ac:dyDescent="0.25">
      <c r="A31" t="s">
        <v>266</v>
      </c>
      <c r="B31" s="1">
        <v>43913</v>
      </c>
      <c r="C31" s="7">
        <v>-6.9</v>
      </c>
      <c r="F31" t="s">
        <v>22</v>
      </c>
      <c r="I31" t="s">
        <v>486</v>
      </c>
      <c r="J31" t="s">
        <v>57</v>
      </c>
      <c r="K31" t="str">
        <f t="shared" si="1"/>
        <v>7506593903010016</v>
      </c>
      <c r="N31" s="6" t="s">
        <v>487</v>
      </c>
    </row>
    <row r="32" spans="1:14" x14ac:dyDescent="0.25">
      <c r="A32" t="s">
        <v>266</v>
      </c>
      <c r="B32" s="1">
        <v>43913</v>
      </c>
      <c r="D32" s="7" t="s">
        <v>506</v>
      </c>
      <c r="E32" s="7">
        <v>-3500</v>
      </c>
      <c r="F32" t="s">
        <v>29</v>
      </c>
      <c r="G32" t="s">
        <v>488</v>
      </c>
      <c r="H32" t="s">
        <v>489</v>
      </c>
      <c r="L32" t="s">
        <v>490</v>
      </c>
      <c r="N32" s="6" t="s">
        <v>491</v>
      </c>
    </row>
    <row r="33" spans="1:14" x14ac:dyDescent="0.25">
      <c r="A33" t="s">
        <v>266</v>
      </c>
      <c r="B33" s="1">
        <v>43914</v>
      </c>
      <c r="C33" s="7">
        <v>16.2</v>
      </c>
      <c r="F33" t="s">
        <v>17</v>
      </c>
      <c r="G33" t="s">
        <v>127</v>
      </c>
      <c r="H33" t="s">
        <v>128</v>
      </c>
      <c r="L33" t="s">
        <v>500</v>
      </c>
      <c r="M33" t="s">
        <v>501</v>
      </c>
      <c r="N33" s="6" t="s">
        <v>502</v>
      </c>
    </row>
    <row r="34" spans="1:14" x14ac:dyDescent="0.25">
      <c r="A34" t="s">
        <v>266</v>
      </c>
      <c r="B34" s="1">
        <v>43914</v>
      </c>
      <c r="C34" s="7">
        <v>-8.3000000000000007</v>
      </c>
      <c r="F34" t="s">
        <v>13</v>
      </c>
      <c r="I34" t="s">
        <v>310</v>
      </c>
      <c r="J34" t="s">
        <v>311</v>
      </c>
      <c r="K34" t="str">
        <f>"7506593903010016"</f>
        <v>7506593903010016</v>
      </c>
      <c r="N34" s="6" t="s">
        <v>492</v>
      </c>
    </row>
    <row r="35" spans="1:14" x14ac:dyDescent="0.25">
      <c r="A35" t="s">
        <v>266</v>
      </c>
      <c r="B35" s="1">
        <v>43914</v>
      </c>
      <c r="C35" s="7">
        <v>-79</v>
      </c>
      <c r="F35" t="s">
        <v>13</v>
      </c>
      <c r="I35" t="s">
        <v>213</v>
      </c>
      <c r="J35" t="s">
        <v>214</v>
      </c>
      <c r="K35" t="str">
        <f>"7506593903010016"</f>
        <v>7506593903010016</v>
      </c>
      <c r="N35" s="6" t="s">
        <v>493</v>
      </c>
    </row>
    <row r="36" spans="1:14" x14ac:dyDescent="0.25">
      <c r="A36" t="s">
        <v>266</v>
      </c>
      <c r="B36" s="1">
        <v>43914</v>
      </c>
      <c r="C36" s="7">
        <v>-27.22</v>
      </c>
      <c r="F36" t="s">
        <v>13</v>
      </c>
      <c r="I36" t="s">
        <v>89</v>
      </c>
      <c r="J36" t="s">
        <v>90</v>
      </c>
      <c r="K36" t="str">
        <f>"7506593903010016"</f>
        <v>7506593903010016</v>
      </c>
      <c r="N36" s="6" t="s">
        <v>494</v>
      </c>
    </row>
    <row r="37" spans="1:14" x14ac:dyDescent="0.25">
      <c r="A37" t="s">
        <v>266</v>
      </c>
      <c r="B37" s="1">
        <v>43914</v>
      </c>
      <c r="C37" s="11">
        <v>1067.49</v>
      </c>
      <c r="F37" t="s">
        <v>17</v>
      </c>
      <c r="G37" t="s">
        <v>127</v>
      </c>
      <c r="H37" t="s">
        <v>128</v>
      </c>
      <c r="L37" t="s">
        <v>503</v>
      </c>
      <c r="M37" t="s">
        <v>504</v>
      </c>
      <c r="N37" s="6" t="s">
        <v>505</v>
      </c>
    </row>
    <row r="38" spans="1:14" x14ac:dyDescent="0.25">
      <c r="A38" t="s">
        <v>266</v>
      </c>
      <c r="B38" s="1">
        <v>43916</v>
      </c>
      <c r="C38" s="7">
        <v>-6.9</v>
      </c>
      <c r="F38" t="s">
        <v>22</v>
      </c>
      <c r="I38" t="s">
        <v>486</v>
      </c>
      <c r="J38" t="s">
        <v>57</v>
      </c>
      <c r="K38" t="str">
        <f>"7506593903010016"</f>
        <v>7506593903010016</v>
      </c>
      <c r="N38" s="6" t="s">
        <v>495</v>
      </c>
    </row>
    <row r="39" spans="1:14" ht="15.75" customHeight="1" x14ac:dyDescent="0.25">
      <c r="A39" t="s">
        <v>266</v>
      </c>
      <c r="B39" s="1">
        <v>43916</v>
      </c>
      <c r="C39" s="7">
        <v>-79.77</v>
      </c>
      <c r="F39" t="s">
        <v>22</v>
      </c>
      <c r="I39" t="s">
        <v>260</v>
      </c>
      <c r="J39" t="s">
        <v>57</v>
      </c>
      <c r="K39" t="str">
        <f>"7506593903010016"</f>
        <v>7506593903010016</v>
      </c>
      <c r="N39" s="6" t="s">
        <v>496</v>
      </c>
    </row>
    <row r="40" spans="1:14" ht="15.75" customHeight="1" x14ac:dyDescent="0.25">
      <c r="A40" t="s">
        <v>266</v>
      </c>
      <c r="B40" s="1">
        <v>43920</v>
      </c>
      <c r="C40" s="7">
        <v>-104.94</v>
      </c>
      <c r="F40" t="s">
        <v>13</v>
      </c>
      <c r="I40" t="s">
        <v>226</v>
      </c>
      <c r="J40" t="s">
        <v>227</v>
      </c>
      <c r="K40" t="str">
        <f>"7506593903010016"</f>
        <v>7506593903010016</v>
      </c>
      <c r="N40" s="6" t="s">
        <v>497</v>
      </c>
    </row>
    <row r="41" spans="1:14" ht="15.75" customHeight="1" x14ac:dyDescent="0.25">
      <c r="B41" s="1">
        <v>43922</v>
      </c>
      <c r="C41" s="11">
        <v>381.83</v>
      </c>
    </row>
    <row r="42" spans="1:14" ht="15.75" customHeight="1" x14ac:dyDescent="0.25">
      <c r="B42" s="1"/>
      <c r="C42"/>
      <c r="D42"/>
      <c r="E42"/>
    </row>
    <row r="43" spans="1:14" x14ac:dyDescent="0.25">
      <c r="B43"/>
      <c r="C43" s="4" t="s">
        <v>156</v>
      </c>
      <c r="D43" s="4" t="s">
        <v>157</v>
      </c>
      <c r="E43" s="4" t="s">
        <v>158</v>
      </c>
    </row>
    <row r="44" spans="1:14" x14ac:dyDescent="0.25">
      <c r="B44"/>
      <c r="C44" s="9">
        <f>SUM(C5:C43)</f>
        <v>224.68000000000004</v>
      </c>
      <c r="D44" s="3">
        <f t="shared" ref="D44:E44" si="2">SUM(D5:D43)</f>
        <v>0</v>
      </c>
      <c r="E44" s="3">
        <f t="shared" si="2"/>
        <v>-21700</v>
      </c>
    </row>
    <row r="45" spans="1:14" x14ac:dyDescent="0.25">
      <c r="B45"/>
      <c r="C45" s="78">
        <f>SUM(C44:D44)</f>
        <v>224.68000000000004</v>
      </c>
      <c r="D45" s="79"/>
      <c r="E45" s="3"/>
    </row>
  </sheetData>
  <mergeCells count="1">
    <mergeCell ref="C45:D4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FC28-EB23-4576-B553-6F0B2B97A03A}">
  <dimension ref="A4:N129"/>
  <sheetViews>
    <sheetView topLeftCell="A109" zoomScale="115" zoomScaleNormal="115" workbookViewId="0">
      <selection activeCell="E96" sqref="E96"/>
    </sheetView>
  </sheetViews>
  <sheetFormatPr baseColWidth="10" defaultRowHeight="15" x14ac:dyDescent="0.25"/>
  <cols>
    <col min="1" max="1" width="11.42578125" style="6"/>
    <col min="2" max="2" width="15.28515625" style="6" customWidth="1"/>
    <col min="3" max="5" width="13.28515625" style="35" customWidth="1"/>
    <col min="6" max="7" width="11.42578125" style="6"/>
    <col min="8" max="8" width="20" style="6" customWidth="1"/>
    <col min="9" max="9" width="15.5703125" style="6" customWidth="1"/>
    <col min="10" max="11" width="11.42578125" style="6"/>
    <col min="12" max="12" width="11.28515625" style="6" customWidth="1"/>
    <col min="13" max="16384" width="11.42578125" style="6"/>
  </cols>
  <sheetData>
    <row r="4" spans="1:14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customFormat="1" ht="16.5" customHeight="1" x14ac:dyDescent="0.25">
      <c r="A6" t="s">
        <v>3504</v>
      </c>
      <c r="B6" s="1">
        <v>44652</v>
      </c>
      <c r="C6" s="36">
        <v>53.9</v>
      </c>
      <c r="D6" s="36"/>
      <c r="E6" s="36"/>
      <c r="F6" t="s">
        <v>17</v>
      </c>
      <c r="G6" t="s">
        <v>1454</v>
      </c>
      <c r="H6" t="s">
        <v>3806</v>
      </c>
      <c r="L6" t="s">
        <v>3807</v>
      </c>
      <c r="N6" s="2" t="s">
        <v>3808</v>
      </c>
    </row>
    <row r="7" spans="1:14" customFormat="1" ht="16.5" customHeight="1" x14ac:dyDescent="0.25">
      <c r="A7" t="s">
        <v>3504</v>
      </c>
      <c r="B7" s="1">
        <v>44652</v>
      </c>
      <c r="C7" s="36">
        <v>394.74</v>
      </c>
      <c r="D7" s="36"/>
      <c r="E7" s="36"/>
      <c r="F7" t="s">
        <v>17</v>
      </c>
      <c r="G7" t="s">
        <v>355</v>
      </c>
      <c r="H7" t="s">
        <v>356</v>
      </c>
      <c r="L7" t="s">
        <v>3809</v>
      </c>
      <c r="N7" s="2" t="s">
        <v>3810</v>
      </c>
    </row>
    <row r="8" spans="1:14" customFormat="1" ht="16.5" customHeight="1" x14ac:dyDescent="0.25">
      <c r="A8" t="s">
        <v>3504</v>
      </c>
      <c r="B8" s="1">
        <v>44652</v>
      </c>
      <c r="C8" s="36">
        <v>-1.3</v>
      </c>
      <c r="D8" s="36"/>
      <c r="E8" s="36"/>
      <c r="F8" t="s">
        <v>13</v>
      </c>
      <c r="I8" t="s">
        <v>310</v>
      </c>
      <c r="J8" t="s">
        <v>2168</v>
      </c>
      <c r="K8" t="str">
        <f>"7506593903010027"</f>
        <v>7506593903010027</v>
      </c>
      <c r="N8" s="2" t="s">
        <v>3811</v>
      </c>
    </row>
    <row r="9" spans="1:14" customFormat="1" ht="16.5" customHeight="1" x14ac:dyDescent="0.25">
      <c r="A9" t="s">
        <v>3504</v>
      </c>
      <c r="B9" s="1">
        <v>44653</v>
      </c>
      <c r="C9" s="36">
        <v>-5.79</v>
      </c>
      <c r="D9" s="36"/>
      <c r="E9" s="36"/>
      <c r="F9" t="s">
        <v>13</v>
      </c>
      <c r="I9" t="s">
        <v>2267</v>
      </c>
      <c r="J9" t="s">
        <v>224</v>
      </c>
      <c r="K9" t="str">
        <f>"7506593903010027"</f>
        <v>7506593903010027</v>
      </c>
      <c r="N9" s="2" t="s">
        <v>3812</v>
      </c>
    </row>
    <row r="10" spans="1:14" customFormat="1" ht="16.5" customHeight="1" x14ac:dyDescent="0.25">
      <c r="A10" t="s">
        <v>3504</v>
      </c>
      <c r="B10" s="1">
        <v>44653</v>
      </c>
      <c r="C10" s="36">
        <v>-25.41</v>
      </c>
      <c r="D10" s="36"/>
      <c r="E10" s="36"/>
      <c r="F10" t="s">
        <v>107</v>
      </c>
      <c r="G10" t="s">
        <v>3453</v>
      </c>
      <c r="H10" t="s">
        <v>3500</v>
      </c>
      <c r="L10">
        <v>722231044771</v>
      </c>
      <c r="N10" s="2" t="s">
        <v>3813</v>
      </c>
    </row>
    <row r="11" spans="1:14" customFormat="1" ht="16.5" customHeight="1" x14ac:dyDescent="0.25">
      <c r="A11" t="s">
        <v>3504</v>
      </c>
      <c r="B11" s="1">
        <v>44653</v>
      </c>
      <c r="C11" s="36">
        <v>-20.7</v>
      </c>
      <c r="D11" s="36"/>
      <c r="E11" s="36"/>
      <c r="F11" t="s">
        <v>107</v>
      </c>
      <c r="G11" t="s">
        <v>3453</v>
      </c>
      <c r="H11" t="s">
        <v>3500</v>
      </c>
      <c r="L11">
        <v>722231128132</v>
      </c>
      <c r="N11" s="2" t="s">
        <v>3814</v>
      </c>
    </row>
    <row r="12" spans="1:14" customFormat="1" ht="16.5" customHeight="1" x14ac:dyDescent="0.25">
      <c r="A12" t="s">
        <v>3504</v>
      </c>
      <c r="B12" s="1">
        <v>44653</v>
      </c>
      <c r="C12" s="36">
        <v>-32.89</v>
      </c>
      <c r="D12" s="36"/>
      <c r="E12" s="36"/>
      <c r="F12" t="s">
        <v>107</v>
      </c>
      <c r="G12" t="s">
        <v>3453</v>
      </c>
      <c r="H12" t="s">
        <v>3500</v>
      </c>
      <c r="L12">
        <v>722479629196</v>
      </c>
      <c r="N12" s="2" t="s">
        <v>3815</v>
      </c>
    </row>
    <row r="13" spans="1:14" customFormat="1" ht="16.5" customHeight="1" x14ac:dyDescent="0.25">
      <c r="A13" t="s">
        <v>3504</v>
      </c>
      <c r="B13" s="1">
        <v>44653</v>
      </c>
      <c r="C13" s="36">
        <v>-5.12</v>
      </c>
      <c r="D13" s="36"/>
      <c r="E13" s="36"/>
      <c r="F13" t="s">
        <v>13</v>
      </c>
      <c r="I13" t="s">
        <v>2150</v>
      </c>
      <c r="J13" t="s">
        <v>57</v>
      </c>
      <c r="K13" t="str">
        <f>"7506593903010027"</f>
        <v>7506593903010027</v>
      </c>
      <c r="N13" s="2" t="s">
        <v>3816</v>
      </c>
    </row>
    <row r="14" spans="1:14" customFormat="1" ht="16.5" customHeight="1" x14ac:dyDescent="0.25">
      <c r="A14" t="s">
        <v>3504</v>
      </c>
      <c r="B14" s="1">
        <v>44655</v>
      </c>
      <c r="C14" s="36">
        <v>-189</v>
      </c>
      <c r="D14" s="36"/>
      <c r="E14" s="36"/>
      <c r="F14" t="s">
        <v>107</v>
      </c>
      <c r="G14" t="s">
        <v>464</v>
      </c>
      <c r="H14" t="s">
        <v>465</v>
      </c>
      <c r="L14">
        <v>200085981777</v>
      </c>
      <c r="N14" s="2" t="s">
        <v>3817</v>
      </c>
    </row>
    <row r="15" spans="1:14" customFormat="1" ht="16.5" customHeight="1" x14ac:dyDescent="0.25">
      <c r="A15" t="s">
        <v>3504</v>
      </c>
      <c r="B15" s="1">
        <v>44655</v>
      </c>
      <c r="C15" s="36">
        <v>-48.47</v>
      </c>
      <c r="D15" s="36"/>
      <c r="E15" s="36"/>
      <c r="F15" t="s">
        <v>13</v>
      </c>
      <c r="I15" t="s">
        <v>2172</v>
      </c>
      <c r="J15" t="s">
        <v>227</v>
      </c>
      <c r="K15" t="str">
        <f>"7506593903010027"</f>
        <v>7506593903010027</v>
      </c>
      <c r="N15" s="2" t="s">
        <v>3818</v>
      </c>
    </row>
    <row r="16" spans="1:14" customFormat="1" ht="16.5" customHeight="1" x14ac:dyDescent="0.25">
      <c r="A16" t="s">
        <v>3504</v>
      </c>
      <c r="B16" s="1">
        <v>44655</v>
      </c>
      <c r="C16" s="36">
        <v>-23.12</v>
      </c>
      <c r="D16" s="36"/>
      <c r="E16" s="36"/>
      <c r="F16" t="s">
        <v>13</v>
      </c>
      <c r="I16" t="s">
        <v>260</v>
      </c>
      <c r="J16" t="s">
        <v>57</v>
      </c>
      <c r="K16" t="str">
        <f>"7506593903010027"</f>
        <v>7506593903010027</v>
      </c>
      <c r="N16" s="2" t="s">
        <v>3819</v>
      </c>
    </row>
    <row r="17" spans="1:14" customFormat="1" ht="16.5" customHeight="1" x14ac:dyDescent="0.25">
      <c r="A17" t="s">
        <v>3504</v>
      </c>
      <c r="B17" s="1">
        <v>44657</v>
      </c>
      <c r="C17" s="36">
        <v>-3.5</v>
      </c>
      <c r="D17" s="36"/>
      <c r="E17" s="36"/>
      <c r="F17" t="s">
        <v>13</v>
      </c>
      <c r="I17" t="s">
        <v>310</v>
      </c>
      <c r="J17" t="s">
        <v>2168</v>
      </c>
      <c r="K17" t="str">
        <f>"7506593903010027"</f>
        <v>7506593903010027</v>
      </c>
      <c r="N17" s="2" t="s">
        <v>3820</v>
      </c>
    </row>
    <row r="18" spans="1:14" customFormat="1" ht="16.5" customHeight="1" x14ac:dyDescent="0.25">
      <c r="A18" t="s">
        <v>3504</v>
      </c>
      <c r="B18" s="1">
        <v>44659</v>
      </c>
      <c r="C18" s="36">
        <v>-37.5</v>
      </c>
      <c r="D18" s="36"/>
      <c r="E18" s="36"/>
      <c r="F18" t="s">
        <v>98</v>
      </c>
      <c r="G18" t="s">
        <v>136</v>
      </c>
      <c r="H18" t="s">
        <v>294</v>
      </c>
      <c r="L18" t="s">
        <v>3821</v>
      </c>
      <c r="N18" s="2" t="s">
        <v>296</v>
      </c>
    </row>
    <row r="19" spans="1:14" customFormat="1" ht="16.5" customHeight="1" x14ac:dyDescent="0.25">
      <c r="A19" t="s">
        <v>3504</v>
      </c>
      <c r="B19" s="1">
        <v>44659</v>
      </c>
      <c r="C19" s="36">
        <v>-13.35</v>
      </c>
      <c r="D19" s="36"/>
      <c r="E19" s="36"/>
      <c r="F19" t="s">
        <v>13</v>
      </c>
      <c r="I19" t="s">
        <v>2172</v>
      </c>
      <c r="J19" t="s">
        <v>227</v>
      </c>
      <c r="K19" t="str">
        <f>"7506593903010027"</f>
        <v>7506593903010027</v>
      </c>
      <c r="N19" s="2" t="s">
        <v>3822</v>
      </c>
    </row>
    <row r="20" spans="1:14" customFormat="1" ht="16.5" customHeight="1" x14ac:dyDescent="0.25">
      <c r="A20" t="s">
        <v>3504</v>
      </c>
      <c r="B20" s="1">
        <v>44659</v>
      </c>
      <c r="C20" s="36">
        <v>-9.98</v>
      </c>
      <c r="D20" s="36"/>
      <c r="E20" s="36"/>
      <c r="F20" t="s">
        <v>13</v>
      </c>
      <c r="I20" t="s">
        <v>3230</v>
      </c>
      <c r="J20" t="s">
        <v>96</v>
      </c>
      <c r="K20" t="str">
        <f>"7506593903010027"</f>
        <v>7506593903010027</v>
      </c>
      <c r="N20" s="2" t="s">
        <v>3823</v>
      </c>
    </row>
    <row r="21" spans="1:14" customFormat="1" ht="16.5" customHeight="1" x14ac:dyDescent="0.25">
      <c r="A21" t="s">
        <v>3504</v>
      </c>
      <c r="B21" s="1">
        <v>44660</v>
      </c>
      <c r="C21" s="53" t="s">
        <v>3989</v>
      </c>
      <c r="D21" s="36">
        <v>-2000</v>
      </c>
      <c r="E21" s="36"/>
      <c r="F21" t="s">
        <v>29</v>
      </c>
      <c r="G21" t="s">
        <v>3824</v>
      </c>
      <c r="H21" t="s">
        <v>3825</v>
      </c>
      <c r="L21" t="s">
        <v>3826</v>
      </c>
      <c r="N21" s="2" t="s">
        <v>3827</v>
      </c>
    </row>
    <row r="22" spans="1:14" customFormat="1" ht="16.5" customHeight="1" x14ac:dyDescent="0.25">
      <c r="A22" t="s">
        <v>3504</v>
      </c>
      <c r="B22" s="1">
        <v>44661</v>
      </c>
      <c r="C22" s="36">
        <v>-8.4</v>
      </c>
      <c r="D22" s="36"/>
      <c r="E22" s="36"/>
      <c r="F22" t="s">
        <v>13</v>
      </c>
      <c r="I22" t="s">
        <v>2216</v>
      </c>
      <c r="J22" t="s">
        <v>57</v>
      </c>
      <c r="K22" t="str">
        <f>"7506593903010027"</f>
        <v>7506593903010027</v>
      </c>
      <c r="N22" s="2" t="s">
        <v>3828</v>
      </c>
    </row>
    <row r="23" spans="1:14" customFormat="1" ht="16.5" customHeight="1" x14ac:dyDescent="0.25">
      <c r="A23" t="s">
        <v>3504</v>
      </c>
      <c r="B23" s="1">
        <v>44662</v>
      </c>
      <c r="C23" s="36">
        <v>-83.93</v>
      </c>
      <c r="D23" s="36"/>
      <c r="E23" s="36"/>
      <c r="F23" t="s">
        <v>13</v>
      </c>
      <c r="I23" t="s">
        <v>2172</v>
      </c>
      <c r="J23" t="s">
        <v>227</v>
      </c>
      <c r="K23" t="str">
        <f>"7506593903010027"</f>
        <v>7506593903010027</v>
      </c>
      <c r="N23" s="2" t="s">
        <v>3829</v>
      </c>
    </row>
    <row r="24" spans="1:14" customFormat="1" ht="16.5" customHeight="1" x14ac:dyDescent="0.25">
      <c r="A24" t="s">
        <v>3504</v>
      </c>
      <c r="B24" s="1">
        <v>44662</v>
      </c>
      <c r="C24" s="36">
        <v>274.52999999999997</v>
      </c>
      <c r="D24" s="36"/>
      <c r="E24" s="36"/>
      <c r="F24" t="s">
        <v>17</v>
      </c>
      <c r="G24" t="s">
        <v>775</v>
      </c>
      <c r="H24" t="s">
        <v>1405</v>
      </c>
      <c r="L24" t="s">
        <v>3830</v>
      </c>
      <c r="N24" s="2" t="s">
        <v>3831</v>
      </c>
    </row>
    <row r="25" spans="1:14" customFormat="1" ht="16.5" customHeight="1" x14ac:dyDescent="0.25">
      <c r="A25" t="s">
        <v>3504</v>
      </c>
      <c r="B25" s="1">
        <v>44663</v>
      </c>
      <c r="C25" s="36">
        <v>-61.6</v>
      </c>
      <c r="D25" s="36"/>
      <c r="E25" s="36"/>
      <c r="F25" t="s">
        <v>13</v>
      </c>
      <c r="I25" t="s">
        <v>2137</v>
      </c>
      <c r="J25" t="s">
        <v>57</v>
      </c>
      <c r="K25" t="str">
        <f t="shared" ref="K25:K30" si="0">"7506593903010027"</f>
        <v>7506593903010027</v>
      </c>
      <c r="N25" s="2" t="s">
        <v>3832</v>
      </c>
    </row>
    <row r="26" spans="1:14" customFormat="1" ht="16.5" customHeight="1" x14ac:dyDescent="0.25">
      <c r="A26" t="s">
        <v>3752</v>
      </c>
      <c r="B26" s="1">
        <v>44664</v>
      </c>
      <c r="C26" s="36">
        <v>-12.8</v>
      </c>
      <c r="D26" s="36"/>
      <c r="E26" s="36"/>
      <c r="F26" t="s">
        <v>22</v>
      </c>
      <c r="I26" t="s">
        <v>3833</v>
      </c>
      <c r="J26" t="s">
        <v>3834</v>
      </c>
      <c r="K26" t="str">
        <f t="shared" si="0"/>
        <v>7506593903010027</v>
      </c>
      <c r="N26" s="2" t="s">
        <v>3835</v>
      </c>
    </row>
    <row r="27" spans="1:14" customFormat="1" ht="16.5" customHeight="1" x14ac:dyDescent="0.25">
      <c r="A27" t="s">
        <v>3752</v>
      </c>
      <c r="B27" s="1">
        <v>44665</v>
      </c>
      <c r="C27" s="36">
        <v>-23.92</v>
      </c>
      <c r="D27" s="36"/>
      <c r="E27" s="36"/>
      <c r="F27" t="s">
        <v>13</v>
      </c>
      <c r="I27" t="s">
        <v>2267</v>
      </c>
      <c r="J27" t="s">
        <v>224</v>
      </c>
      <c r="K27" t="str">
        <f t="shared" si="0"/>
        <v>7506593903010027</v>
      </c>
      <c r="N27" s="2" t="s">
        <v>3836</v>
      </c>
    </row>
    <row r="28" spans="1:14" customFormat="1" ht="16.5" customHeight="1" x14ac:dyDescent="0.25">
      <c r="A28" t="s">
        <v>3752</v>
      </c>
      <c r="B28" s="1">
        <v>44666</v>
      </c>
      <c r="C28" s="36">
        <v>-15.95</v>
      </c>
      <c r="D28" s="36"/>
      <c r="E28" s="36"/>
      <c r="F28" t="s">
        <v>13</v>
      </c>
      <c r="I28" t="s">
        <v>2172</v>
      </c>
      <c r="J28" t="s">
        <v>227</v>
      </c>
      <c r="K28" t="str">
        <f t="shared" si="0"/>
        <v>7506593903010027</v>
      </c>
      <c r="N28" s="2" t="s">
        <v>3837</v>
      </c>
    </row>
    <row r="29" spans="1:14" customFormat="1" ht="16.5" customHeight="1" x14ac:dyDescent="0.25">
      <c r="A29" t="s">
        <v>3752</v>
      </c>
      <c r="B29" s="1">
        <v>44666</v>
      </c>
      <c r="C29" s="36">
        <v>-3.6</v>
      </c>
      <c r="D29" s="36"/>
      <c r="E29" s="36"/>
      <c r="F29" t="s">
        <v>13</v>
      </c>
      <c r="I29" t="s">
        <v>310</v>
      </c>
      <c r="J29" t="s">
        <v>2168</v>
      </c>
      <c r="K29" t="str">
        <f t="shared" si="0"/>
        <v>7506593903010027</v>
      </c>
      <c r="N29" s="2" t="s">
        <v>3838</v>
      </c>
    </row>
    <row r="30" spans="1:14" customFormat="1" ht="16.5" customHeight="1" x14ac:dyDescent="0.25">
      <c r="A30" t="s">
        <v>3752</v>
      </c>
      <c r="B30" s="1">
        <v>44666</v>
      </c>
      <c r="C30" s="36">
        <v>-15.9</v>
      </c>
      <c r="D30" s="36"/>
      <c r="E30" s="36"/>
      <c r="F30" t="s">
        <v>13</v>
      </c>
      <c r="I30" t="s">
        <v>3481</v>
      </c>
      <c r="J30" t="s">
        <v>345</v>
      </c>
      <c r="K30" t="str">
        <f t="shared" si="0"/>
        <v>7506593903010027</v>
      </c>
      <c r="N30" s="2" t="s">
        <v>3839</v>
      </c>
    </row>
    <row r="31" spans="1:14" customFormat="1" ht="16.5" customHeight="1" x14ac:dyDescent="0.25">
      <c r="A31" t="s">
        <v>3752</v>
      </c>
      <c r="B31" s="1">
        <v>44666</v>
      </c>
      <c r="C31" s="36">
        <v>34</v>
      </c>
      <c r="D31" s="36"/>
      <c r="E31" s="36"/>
      <c r="F31" t="s">
        <v>1083</v>
      </c>
      <c r="G31" t="s">
        <v>1084</v>
      </c>
      <c r="H31" t="s">
        <v>1085</v>
      </c>
      <c r="L31" t="s">
        <v>3840</v>
      </c>
      <c r="N31" s="2" t="s">
        <v>3841</v>
      </c>
    </row>
    <row r="32" spans="1:14" customFormat="1" ht="16.5" customHeight="1" x14ac:dyDescent="0.25">
      <c r="A32" t="s">
        <v>3752</v>
      </c>
      <c r="B32" s="1">
        <v>44666</v>
      </c>
      <c r="C32" s="36">
        <v>13.95</v>
      </c>
      <c r="D32" s="36"/>
      <c r="E32" s="36"/>
      <c r="F32" t="s">
        <v>1083</v>
      </c>
      <c r="G32" t="s">
        <v>1084</v>
      </c>
      <c r="H32" t="s">
        <v>1085</v>
      </c>
      <c r="L32" t="s">
        <v>3842</v>
      </c>
      <c r="N32" s="2" t="s">
        <v>3843</v>
      </c>
    </row>
    <row r="33" spans="1:14" customFormat="1" ht="16.5" customHeight="1" x14ac:dyDescent="0.25">
      <c r="A33" t="s">
        <v>3752</v>
      </c>
      <c r="B33" s="1">
        <v>44667</v>
      </c>
      <c r="C33" s="36">
        <v>-0.45</v>
      </c>
      <c r="D33" s="36"/>
      <c r="E33" s="36"/>
      <c r="F33" t="s">
        <v>13</v>
      </c>
      <c r="I33" t="s">
        <v>2267</v>
      </c>
      <c r="J33" t="s">
        <v>224</v>
      </c>
      <c r="K33" t="str">
        <f t="shared" ref="K33:K39" si="1">"7506593903010027"</f>
        <v>7506593903010027</v>
      </c>
      <c r="N33" s="2" t="s">
        <v>3844</v>
      </c>
    </row>
    <row r="34" spans="1:14" customFormat="1" ht="16.5" customHeight="1" x14ac:dyDescent="0.25">
      <c r="A34" t="s">
        <v>3752</v>
      </c>
      <c r="B34" s="1">
        <v>44667</v>
      </c>
      <c r="C34" s="36">
        <v>-83.49</v>
      </c>
      <c r="D34" s="36"/>
      <c r="E34" s="36"/>
      <c r="F34" t="s">
        <v>13</v>
      </c>
      <c r="I34" t="s">
        <v>2172</v>
      </c>
      <c r="J34" t="s">
        <v>227</v>
      </c>
      <c r="K34" t="str">
        <f t="shared" si="1"/>
        <v>7506593903010027</v>
      </c>
      <c r="N34" s="2" t="s">
        <v>3845</v>
      </c>
    </row>
    <row r="35" spans="1:14" customFormat="1" ht="16.5" customHeight="1" x14ac:dyDescent="0.25">
      <c r="A35" t="s">
        <v>3752</v>
      </c>
      <c r="B35" s="1">
        <v>44667</v>
      </c>
      <c r="C35" s="36">
        <v>-1.6</v>
      </c>
      <c r="D35" s="36"/>
      <c r="E35" s="36"/>
      <c r="F35" t="s">
        <v>13</v>
      </c>
      <c r="I35" t="s">
        <v>1583</v>
      </c>
      <c r="J35" t="s">
        <v>937</v>
      </c>
      <c r="K35" t="str">
        <f t="shared" si="1"/>
        <v>7506593903010027</v>
      </c>
      <c r="N35" s="2" t="s">
        <v>3846</v>
      </c>
    </row>
    <row r="36" spans="1:14" customFormat="1" ht="16.5" customHeight="1" x14ac:dyDescent="0.25">
      <c r="A36" t="s">
        <v>3752</v>
      </c>
      <c r="B36" s="1">
        <v>44667</v>
      </c>
      <c r="C36" s="36">
        <v>-4.8899999999999997</v>
      </c>
      <c r="D36" s="36"/>
      <c r="E36" s="36"/>
      <c r="F36" t="s">
        <v>13</v>
      </c>
      <c r="I36" t="s">
        <v>260</v>
      </c>
      <c r="J36" t="s">
        <v>57</v>
      </c>
      <c r="K36" t="str">
        <f t="shared" si="1"/>
        <v>7506593903010027</v>
      </c>
      <c r="N36" s="2" t="s">
        <v>3847</v>
      </c>
    </row>
    <row r="37" spans="1:14" customFormat="1" ht="16.5" customHeight="1" x14ac:dyDescent="0.25">
      <c r="A37" t="s">
        <v>3752</v>
      </c>
      <c r="B37" s="1">
        <v>44664</v>
      </c>
      <c r="C37" s="36">
        <v>-47.9</v>
      </c>
      <c r="D37" s="36"/>
      <c r="E37" s="36"/>
      <c r="F37" t="s">
        <v>22</v>
      </c>
      <c r="I37" t="s">
        <v>3848</v>
      </c>
      <c r="J37" t="s">
        <v>3834</v>
      </c>
      <c r="K37" t="str">
        <f t="shared" si="1"/>
        <v>7506593903010027</v>
      </c>
      <c r="N37" s="2" t="s">
        <v>3849</v>
      </c>
    </row>
    <row r="38" spans="1:14" customFormat="1" ht="16.5" customHeight="1" x14ac:dyDescent="0.25">
      <c r="A38" t="s">
        <v>3752</v>
      </c>
      <c r="B38" s="1">
        <v>44670</v>
      </c>
      <c r="C38" s="36">
        <v>-19.649999999999999</v>
      </c>
      <c r="D38" s="36"/>
      <c r="E38" s="36"/>
      <c r="F38" t="s">
        <v>13</v>
      </c>
      <c r="I38" t="s">
        <v>1583</v>
      </c>
      <c r="J38" t="s">
        <v>937</v>
      </c>
      <c r="K38" t="str">
        <f t="shared" si="1"/>
        <v>7506593903010027</v>
      </c>
      <c r="N38" s="2" t="s">
        <v>3850</v>
      </c>
    </row>
    <row r="39" spans="1:14" customFormat="1" ht="16.5" customHeight="1" x14ac:dyDescent="0.25">
      <c r="A39" t="s">
        <v>3752</v>
      </c>
      <c r="B39" s="1">
        <v>44671</v>
      </c>
      <c r="C39" s="36">
        <v>-32.29</v>
      </c>
      <c r="D39" s="36"/>
      <c r="E39" s="36"/>
      <c r="F39" t="s">
        <v>13</v>
      </c>
      <c r="I39" t="s">
        <v>2172</v>
      </c>
      <c r="J39" t="s">
        <v>227</v>
      </c>
      <c r="K39" t="str">
        <f t="shared" si="1"/>
        <v>7506593903010027</v>
      </c>
      <c r="N39" s="2" t="s">
        <v>3851</v>
      </c>
    </row>
    <row r="40" spans="1:14" customFormat="1" ht="16.5" customHeight="1" x14ac:dyDescent="0.25">
      <c r="A40" t="s">
        <v>3752</v>
      </c>
      <c r="B40" s="1">
        <v>44671</v>
      </c>
      <c r="C40" s="36">
        <v>-8.6999999999999993</v>
      </c>
      <c r="D40" s="36"/>
      <c r="E40" s="36"/>
      <c r="F40" t="s">
        <v>107</v>
      </c>
      <c r="G40" t="s">
        <v>2722</v>
      </c>
      <c r="H40" t="s">
        <v>3227</v>
      </c>
      <c r="L40">
        <v>12206812325</v>
      </c>
      <c r="N40" s="2" t="s">
        <v>3852</v>
      </c>
    </row>
    <row r="41" spans="1:14" customFormat="1" ht="16.5" customHeight="1" x14ac:dyDescent="0.25">
      <c r="A41" t="s">
        <v>3752</v>
      </c>
      <c r="B41" s="1">
        <v>44672</v>
      </c>
      <c r="C41" s="36">
        <v>-6.2</v>
      </c>
      <c r="D41" s="36"/>
      <c r="E41" s="36"/>
      <c r="F41" t="s">
        <v>13</v>
      </c>
      <c r="I41" t="s">
        <v>886</v>
      </c>
      <c r="J41" t="s">
        <v>15</v>
      </c>
      <c r="K41" t="str">
        <f>"7506593903010027"</f>
        <v>7506593903010027</v>
      </c>
      <c r="N41" s="2" t="s">
        <v>3853</v>
      </c>
    </row>
    <row r="42" spans="1:14" customFormat="1" ht="16.5" customHeight="1" x14ac:dyDescent="0.25">
      <c r="A42" t="s">
        <v>3752</v>
      </c>
      <c r="B42" s="1">
        <v>44673</v>
      </c>
      <c r="C42" s="36">
        <v>1131.43</v>
      </c>
      <c r="D42" s="36"/>
      <c r="E42" s="36"/>
      <c r="F42" t="s">
        <v>17</v>
      </c>
      <c r="G42" t="s">
        <v>127</v>
      </c>
      <c r="H42" t="s">
        <v>128</v>
      </c>
      <c r="L42" t="s">
        <v>3854</v>
      </c>
      <c r="M42" t="s">
        <v>3855</v>
      </c>
      <c r="N42" s="2" t="s">
        <v>3856</v>
      </c>
    </row>
    <row r="43" spans="1:14" customFormat="1" ht="16.5" customHeight="1" x14ac:dyDescent="0.25">
      <c r="A43" t="s">
        <v>3752</v>
      </c>
      <c r="B43" s="1">
        <v>44673</v>
      </c>
      <c r="C43" s="36">
        <v>-16.829999999999998</v>
      </c>
      <c r="D43" s="36"/>
      <c r="E43" s="36"/>
      <c r="F43" t="s">
        <v>13</v>
      </c>
      <c r="I43" t="s">
        <v>2172</v>
      </c>
      <c r="J43" t="s">
        <v>227</v>
      </c>
      <c r="K43" t="str">
        <f>"7506593903010027"</f>
        <v>7506593903010027</v>
      </c>
      <c r="N43" s="2" t="s">
        <v>3857</v>
      </c>
    </row>
    <row r="44" spans="1:14" customFormat="1" ht="16.5" customHeight="1" x14ac:dyDescent="0.25">
      <c r="A44" t="s">
        <v>3752</v>
      </c>
      <c r="B44" s="1">
        <v>44673</v>
      </c>
      <c r="C44" s="36">
        <v>-3.5</v>
      </c>
      <c r="D44" s="36"/>
      <c r="E44" s="36"/>
      <c r="F44" t="s">
        <v>13</v>
      </c>
      <c r="I44" t="s">
        <v>310</v>
      </c>
      <c r="J44" t="s">
        <v>2168</v>
      </c>
      <c r="K44" t="str">
        <f>"7506593903010027"</f>
        <v>7506593903010027</v>
      </c>
      <c r="N44" s="2" t="s">
        <v>3858</v>
      </c>
    </row>
    <row r="45" spans="1:14" customFormat="1" ht="16.5" customHeight="1" x14ac:dyDescent="0.25">
      <c r="A45" t="s">
        <v>3752</v>
      </c>
      <c r="B45" s="1">
        <v>44673</v>
      </c>
      <c r="C45" s="36">
        <v>-43.11</v>
      </c>
      <c r="D45" s="36"/>
      <c r="E45" s="36"/>
      <c r="F45" t="s">
        <v>13</v>
      </c>
      <c r="I45" t="s">
        <v>2267</v>
      </c>
      <c r="J45" t="s">
        <v>224</v>
      </c>
      <c r="K45" t="str">
        <f>"7506593903010027"</f>
        <v>7506593903010027</v>
      </c>
      <c r="N45" s="2" t="s">
        <v>3859</v>
      </c>
    </row>
    <row r="46" spans="1:14" customFormat="1" ht="16.5" customHeight="1" x14ac:dyDescent="0.25">
      <c r="A46" t="s">
        <v>3752</v>
      </c>
      <c r="B46" s="1">
        <v>44676</v>
      </c>
      <c r="C46" s="36">
        <v>-18.95</v>
      </c>
      <c r="D46" s="36"/>
      <c r="E46" s="36"/>
      <c r="F46" t="s">
        <v>13</v>
      </c>
      <c r="I46" t="s">
        <v>1583</v>
      </c>
      <c r="J46" t="s">
        <v>937</v>
      </c>
      <c r="K46" t="str">
        <f>"7506593903010027"</f>
        <v>7506593903010027</v>
      </c>
      <c r="N46" s="2" t="s">
        <v>3860</v>
      </c>
    </row>
    <row r="47" spans="1:14" customFormat="1" ht="16.5" customHeight="1" x14ac:dyDescent="0.25">
      <c r="A47" t="s">
        <v>3861</v>
      </c>
      <c r="B47" s="1">
        <v>44679</v>
      </c>
      <c r="C47" s="36">
        <v>-2.2000000000000002</v>
      </c>
      <c r="D47" s="36"/>
      <c r="E47" s="36"/>
      <c r="F47" t="s">
        <v>13</v>
      </c>
      <c r="I47" t="s">
        <v>2267</v>
      </c>
      <c r="J47" t="s">
        <v>224</v>
      </c>
      <c r="K47" t="str">
        <f>"7506593903010027"</f>
        <v>7506593903010027</v>
      </c>
      <c r="N47" s="2" t="s">
        <v>3862</v>
      </c>
    </row>
    <row r="48" spans="1:14" customFormat="1" ht="16.5" customHeight="1" x14ac:dyDescent="0.25">
      <c r="A48" t="s">
        <v>3861</v>
      </c>
      <c r="B48" s="1">
        <v>44679</v>
      </c>
      <c r="C48" s="36">
        <v>6.59</v>
      </c>
      <c r="D48" s="36"/>
      <c r="E48" s="36"/>
      <c r="F48" t="s">
        <v>17</v>
      </c>
      <c r="G48" t="s">
        <v>775</v>
      </c>
      <c r="H48" t="s">
        <v>1405</v>
      </c>
      <c r="L48" t="s">
        <v>3863</v>
      </c>
      <c r="N48" s="2" t="s">
        <v>3864</v>
      </c>
    </row>
    <row r="49" spans="1:14" customFormat="1" ht="16.5" customHeight="1" x14ac:dyDescent="0.25">
      <c r="A49" t="s">
        <v>3861</v>
      </c>
      <c r="B49" s="1">
        <v>44680</v>
      </c>
      <c r="C49" s="36">
        <v>-3.95</v>
      </c>
      <c r="D49" s="36"/>
      <c r="E49" s="36"/>
      <c r="F49" t="s">
        <v>13</v>
      </c>
      <c r="I49" t="s">
        <v>1583</v>
      </c>
      <c r="J49" t="s">
        <v>937</v>
      </c>
      <c r="K49" t="str">
        <f>"7506593903010027"</f>
        <v>7506593903010027</v>
      </c>
      <c r="N49" s="2" t="s">
        <v>3865</v>
      </c>
    </row>
    <row r="50" spans="1:14" customFormat="1" ht="16.5" customHeight="1" x14ac:dyDescent="0.25">
      <c r="A50" t="s">
        <v>3861</v>
      </c>
      <c r="B50" s="1">
        <v>44680</v>
      </c>
      <c r="C50" s="36">
        <v>-8.8000000000000007</v>
      </c>
      <c r="D50" s="36"/>
      <c r="E50" s="36"/>
      <c r="F50" t="s">
        <v>13</v>
      </c>
      <c r="I50" t="s">
        <v>2046</v>
      </c>
      <c r="J50" t="s">
        <v>96</v>
      </c>
      <c r="K50" t="str">
        <f>"7506593903010027"</f>
        <v>7506593903010027</v>
      </c>
      <c r="N50" s="2" t="s">
        <v>3866</v>
      </c>
    </row>
    <row r="51" spans="1:14" customFormat="1" ht="16.5" customHeight="1" x14ac:dyDescent="0.25">
      <c r="A51" t="s">
        <v>3861</v>
      </c>
      <c r="B51" s="1">
        <v>44680</v>
      </c>
      <c r="C51" s="36">
        <v>394.74</v>
      </c>
      <c r="D51" s="36"/>
      <c r="E51" s="36"/>
      <c r="F51" t="s">
        <v>17</v>
      </c>
      <c r="G51" t="s">
        <v>355</v>
      </c>
      <c r="H51" t="s">
        <v>356</v>
      </c>
      <c r="L51" t="s">
        <v>3867</v>
      </c>
      <c r="N51" s="2" t="s">
        <v>3868</v>
      </c>
    </row>
    <row r="52" spans="1:14" customFormat="1" ht="16.5" customHeight="1" x14ac:dyDescent="0.25">
      <c r="A52" t="s">
        <v>3861</v>
      </c>
      <c r="B52" s="1">
        <v>44683</v>
      </c>
      <c r="C52" s="36">
        <v>5.45</v>
      </c>
      <c r="D52" s="36"/>
      <c r="E52" s="36"/>
      <c r="F52" t="s">
        <v>17</v>
      </c>
      <c r="G52" t="s">
        <v>775</v>
      </c>
      <c r="H52" t="s">
        <v>1405</v>
      </c>
      <c r="L52" t="s">
        <v>3869</v>
      </c>
      <c r="N52" s="2" t="s">
        <v>3870</v>
      </c>
    </row>
    <row r="53" spans="1:14" customFormat="1" ht="16.5" customHeight="1" x14ac:dyDescent="0.25">
      <c r="A53" t="s">
        <v>3861</v>
      </c>
      <c r="B53" s="1">
        <v>44684</v>
      </c>
      <c r="C53" s="36">
        <v>-136.15</v>
      </c>
      <c r="D53" s="36"/>
      <c r="E53" s="36"/>
      <c r="F53" t="s">
        <v>13</v>
      </c>
      <c r="I53" t="s">
        <v>2172</v>
      </c>
      <c r="J53" t="s">
        <v>227</v>
      </c>
      <c r="K53" t="str">
        <f>"7506593903010027"</f>
        <v>7506593903010027</v>
      </c>
      <c r="N53" s="2" t="s">
        <v>3871</v>
      </c>
    </row>
    <row r="54" spans="1:14" customFormat="1" ht="16.5" customHeight="1" x14ac:dyDescent="0.25">
      <c r="A54" t="s">
        <v>3861</v>
      </c>
      <c r="B54" s="1">
        <v>44685</v>
      </c>
      <c r="C54" s="36">
        <v>-250</v>
      </c>
      <c r="D54" s="36"/>
      <c r="E54" s="36"/>
      <c r="F54" t="s">
        <v>43</v>
      </c>
      <c r="I54" t="s">
        <v>144</v>
      </c>
      <c r="J54" t="s">
        <v>3872</v>
      </c>
      <c r="K54" t="str">
        <f>"7506593903010027"</f>
        <v>7506593903010027</v>
      </c>
      <c r="N54" s="2" t="s">
        <v>3873</v>
      </c>
    </row>
    <row r="55" spans="1:14" customFormat="1" ht="16.5" customHeight="1" x14ac:dyDescent="0.25">
      <c r="A55" t="s">
        <v>3861</v>
      </c>
      <c r="B55" s="1">
        <v>44685</v>
      </c>
      <c r="C55" s="36">
        <v>-0.5</v>
      </c>
      <c r="D55" s="36"/>
      <c r="E55" s="36"/>
      <c r="F55" t="s">
        <v>47</v>
      </c>
      <c r="N55" t="s">
        <v>48</v>
      </c>
    </row>
    <row r="56" spans="1:14" customFormat="1" ht="16.5" customHeight="1" x14ac:dyDescent="0.25">
      <c r="A56" t="s">
        <v>3861</v>
      </c>
      <c r="B56" s="1">
        <v>44686</v>
      </c>
      <c r="C56" s="36">
        <v>-21.6</v>
      </c>
      <c r="D56" s="36"/>
      <c r="E56" s="36"/>
      <c r="F56" t="s">
        <v>13</v>
      </c>
      <c r="I56" t="s">
        <v>2164</v>
      </c>
      <c r="J56" t="s">
        <v>2165</v>
      </c>
      <c r="K56" t="str">
        <f>"7506593903010027"</f>
        <v>7506593903010027</v>
      </c>
      <c r="N56" s="2" t="s">
        <v>3874</v>
      </c>
    </row>
    <row r="57" spans="1:14" customFormat="1" ht="16.5" customHeight="1" x14ac:dyDescent="0.25">
      <c r="A57" t="s">
        <v>3861</v>
      </c>
      <c r="B57" s="1">
        <v>44686</v>
      </c>
      <c r="C57" s="36">
        <v>-13.06</v>
      </c>
      <c r="D57" s="36"/>
      <c r="E57" s="36"/>
      <c r="F57" t="s">
        <v>13</v>
      </c>
      <c r="I57" t="s">
        <v>3481</v>
      </c>
      <c r="J57" t="s">
        <v>345</v>
      </c>
      <c r="K57" t="str">
        <f>"7506593903010027"</f>
        <v>7506593903010027</v>
      </c>
      <c r="N57" s="2" t="s">
        <v>3875</v>
      </c>
    </row>
    <row r="58" spans="1:14" customFormat="1" ht="16.5" customHeight="1" x14ac:dyDescent="0.25">
      <c r="A58" t="s">
        <v>3861</v>
      </c>
      <c r="B58" s="1">
        <v>44686</v>
      </c>
      <c r="C58" s="36">
        <v>-2.35</v>
      </c>
      <c r="D58" s="36"/>
      <c r="E58" s="36"/>
      <c r="F58" t="s">
        <v>13</v>
      </c>
      <c r="I58" t="s">
        <v>3481</v>
      </c>
      <c r="J58" t="s">
        <v>345</v>
      </c>
      <c r="K58" t="str">
        <f>"7506593903010027"</f>
        <v>7506593903010027</v>
      </c>
      <c r="N58" s="2" t="s">
        <v>3876</v>
      </c>
    </row>
    <row r="59" spans="1:14" customFormat="1" ht="16.5" customHeight="1" x14ac:dyDescent="0.25">
      <c r="A59" t="s">
        <v>3861</v>
      </c>
      <c r="B59" s="1">
        <v>44686</v>
      </c>
      <c r="C59" s="36">
        <v>-14.19</v>
      </c>
      <c r="D59" s="36"/>
      <c r="E59" s="36"/>
      <c r="F59" t="s">
        <v>13</v>
      </c>
      <c r="I59" t="s">
        <v>1583</v>
      </c>
      <c r="J59" t="s">
        <v>937</v>
      </c>
      <c r="K59" t="str">
        <f>"7506593903010027"</f>
        <v>7506593903010027</v>
      </c>
      <c r="N59" s="2" t="s">
        <v>3877</v>
      </c>
    </row>
    <row r="60" spans="1:14" customFormat="1" ht="16.5" customHeight="1" x14ac:dyDescent="0.25">
      <c r="A60" t="s">
        <v>3861</v>
      </c>
      <c r="B60" s="1">
        <v>44687</v>
      </c>
      <c r="C60" s="36">
        <v>-8.68</v>
      </c>
      <c r="D60" s="36"/>
      <c r="E60" s="36"/>
      <c r="F60" t="s">
        <v>29</v>
      </c>
      <c r="G60" t="s">
        <v>3450</v>
      </c>
      <c r="H60" t="s">
        <v>3878</v>
      </c>
      <c r="L60">
        <v>223442043117</v>
      </c>
      <c r="N60" s="2" t="s">
        <v>3879</v>
      </c>
    </row>
    <row r="61" spans="1:14" customFormat="1" ht="16.5" customHeight="1" x14ac:dyDescent="0.25">
      <c r="A61" t="s">
        <v>3861</v>
      </c>
      <c r="B61" s="1">
        <v>44687</v>
      </c>
      <c r="C61" s="36">
        <v>-80.3</v>
      </c>
      <c r="D61" s="36"/>
      <c r="E61" s="36"/>
      <c r="F61" t="s">
        <v>29</v>
      </c>
      <c r="G61" t="s">
        <v>3453</v>
      </c>
      <c r="H61" t="s">
        <v>3880</v>
      </c>
      <c r="L61">
        <v>722482586989</v>
      </c>
      <c r="N61" s="2" t="s">
        <v>3881</v>
      </c>
    </row>
    <row r="62" spans="1:14" customFormat="1" ht="16.5" customHeight="1" x14ac:dyDescent="0.25">
      <c r="A62" t="s">
        <v>3861</v>
      </c>
      <c r="B62" s="1">
        <v>44686</v>
      </c>
      <c r="C62" s="36">
        <v>-20.5</v>
      </c>
      <c r="D62" s="36"/>
      <c r="E62" s="36"/>
      <c r="F62" t="s">
        <v>22</v>
      </c>
      <c r="I62" t="s">
        <v>882</v>
      </c>
      <c r="J62" t="s">
        <v>883</v>
      </c>
      <c r="K62" t="str">
        <f t="shared" ref="K62:K72" si="2">"7506593903010027"</f>
        <v>7506593903010027</v>
      </c>
      <c r="N62" s="2" t="s">
        <v>3882</v>
      </c>
    </row>
    <row r="63" spans="1:14" customFormat="1" ht="16.5" customHeight="1" x14ac:dyDescent="0.25">
      <c r="A63" t="s">
        <v>3861</v>
      </c>
      <c r="B63" s="1">
        <v>44688</v>
      </c>
      <c r="C63" s="36">
        <v>-70.98</v>
      </c>
      <c r="D63" s="36"/>
      <c r="E63" s="36"/>
      <c r="F63" t="s">
        <v>13</v>
      </c>
      <c r="I63" t="s">
        <v>2137</v>
      </c>
      <c r="J63" t="s">
        <v>57</v>
      </c>
      <c r="K63" t="str">
        <f t="shared" si="2"/>
        <v>7506593903010027</v>
      </c>
      <c r="N63" s="2" t="s">
        <v>3883</v>
      </c>
    </row>
    <row r="64" spans="1:14" customFormat="1" ht="16.5" customHeight="1" x14ac:dyDescent="0.25">
      <c r="A64" t="s">
        <v>3861</v>
      </c>
      <c r="B64" s="1">
        <v>44688</v>
      </c>
      <c r="C64" s="36">
        <v>-14.1</v>
      </c>
      <c r="D64" s="36"/>
      <c r="E64" s="36"/>
      <c r="F64" t="s">
        <v>13</v>
      </c>
      <c r="I64" t="s">
        <v>2172</v>
      </c>
      <c r="J64" t="s">
        <v>227</v>
      </c>
      <c r="K64" t="str">
        <f t="shared" si="2"/>
        <v>7506593903010027</v>
      </c>
      <c r="N64" s="2" t="s">
        <v>3884</v>
      </c>
    </row>
    <row r="65" spans="1:14" customFormat="1" ht="16.5" customHeight="1" x14ac:dyDescent="0.25">
      <c r="A65" t="s">
        <v>3861</v>
      </c>
      <c r="B65" s="1">
        <v>44689</v>
      </c>
      <c r="C65" s="36">
        <v>-2.6</v>
      </c>
      <c r="D65" s="36"/>
      <c r="E65" s="36"/>
      <c r="F65" t="s">
        <v>13</v>
      </c>
      <c r="I65" t="s">
        <v>2216</v>
      </c>
      <c r="J65" t="s">
        <v>57</v>
      </c>
      <c r="K65" t="str">
        <f t="shared" si="2"/>
        <v>7506593903010027</v>
      </c>
      <c r="N65" s="2" t="s">
        <v>3885</v>
      </c>
    </row>
    <row r="66" spans="1:14" customFormat="1" ht="16.5" customHeight="1" x14ac:dyDescent="0.25">
      <c r="A66" t="s">
        <v>3861</v>
      </c>
      <c r="B66" s="1">
        <v>44689</v>
      </c>
      <c r="C66" s="36">
        <v>-3.5</v>
      </c>
      <c r="D66" s="36"/>
      <c r="E66" s="36"/>
      <c r="F66" t="s">
        <v>13</v>
      </c>
      <c r="I66" t="s">
        <v>3886</v>
      </c>
      <c r="J66" t="s">
        <v>3887</v>
      </c>
      <c r="K66" t="str">
        <f t="shared" si="2"/>
        <v>7506593903010027</v>
      </c>
      <c r="N66" s="2" t="s">
        <v>3888</v>
      </c>
    </row>
    <row r="67" spans="1:14" customFormat="1" ht="16.5" customHeight="1" x14ac:dyDescent="0.25">
      <c r="A67" t="s">
        <v>3861</v>
      </c>
      <c r="B67" s="1">
        <v>44687</v>
      </c>
      <c r="C67" s="36">
        <v>-140.11000000000001</v>
      </c>
      <c r="D67" s="36"/>
      <c r="E67" s="36"/>
      <c r="F67" t="s">
        <v>22</v>
      </c>
      <c r="I67" t="s">
        <v>302</v>
      </c>
      <c r="J67" t="s">
        <v>96</v>
      </c>
      <c r="K67" t="str">
        <f t="shared" si="2"/>
        <v>7506593903010027</v>
      </c>
      <c r="N67" s="2" t="s">
        <v>3889</v>
      </c>
    </row>
    <row r="68" spans="1:14" customFormat="1" ht="16.5" customHeight="1" x14ac:dyDescent="0.25">
      <c r="A68" t="s">
        <v>3861</v>
      </c>
      <c r="B68" s="1">
        <v>44692</v>
      </c>
      <c r="C68" s="36">
        <v>-47.93</v>
      </c>
      <c r="D68" s="36"/>
      <c r="E68" s="36"/>
      <c r="F68" t="s">
        <v>13</v>
      </c>
      <c r="I68" t="s">
        <v>2299</v>
      </c>
      <c r="J68" t="s">
        <v>2135</v>
      </c>
      <c r="K68" t="str">
        <f t="shared" si="2"/>
        <v>7506593903010027</v>
      </c>
      <c r="N68" s="2" t="s">
        <v>3890</v>
      </c>
    </row>
    <row r="69" spans="1:14" customFormat="1" ht="16.5" customHeight="1" x14ac:dyDescent="0.25">
      <c r="A69" t="s">
        <v>3861</v>
      </c>
      <c r="B69" s="1">
        <v>44693</v>
      </c>
      <c r="C69" s="36">
        <v>-9.6</v>
      </c>
      <c r="D69" s="36"/>
      <c r="E69" s="36"/>
      <c r="F69" t="s">
        <v>13</v>
      </c>
      <c r="I69" t="s">
        <v>1583</v>
      </c>
      <c r="J69" t="s">
        <v>937</v>
      </c>
      <c r="K69" t="str">
        <f t="shared" si="2"/>
        <v>7506593903010027</v>
      </c>
      <c r="N69" s="2" t="s">
        <v>3891</v>
      </c>
    </row>
    <row r="70" spans="1:14" customFormat="1" ht="16.5" customHeight="1" x14ac:dyDescent="0.25">
      <c r="A70" t="s">
        <v>3861</v>
      </c>
      <c r="B70" s="1">
        <v>44693</v>
      </c>
      <c r="C70" s="36">
        <v>-29.9</v>
      </c>
      <c r="D70" s="36"/>
      <c r="E70" s="36"/>
      <c r="F70" t="s">
        <v>13</v>
      </c>
      <c r="I70" t="s">
        <v>2212</v>
      </c>
      <c r="J70" t="s">
        <v>57</v>
      </c>
      <c r="K70" t="str">
        <f t="shared" si="2"/>
        <v>7506593903010027</v>
      </c>
      <c r="N70" s="2" t="s">
        <v>3892</v>
      </c>
    </row>
    <row r="71" spans="1:14" customFormat="1" ht="16.5" customHeight="1" x14ac:dyDescent="0.25">
      <c r="A71" t="s">
        <v>3861</v>
      </c>
      <c r="B71" s="1">
        <v>44693</v>
      </c>
      <c r="C71" s="36">
        <v>-15.65</v>
      </c>
      <c r="D71" s="36"/>
      <c r="E71" s="36"/>
      <c r="F71" t="s">
        <v>13</v>
      </c>
      <c r="I71" t="s">
        <v>1583</v>
      </c>
      <c r="J71" t="s">
        <v>937</v>
      </c>
      <c r="K71" t="str">
        <f t="shared" si="2"/>
        <v>7506593903010027</v>
      </c>
      <c r="N71" s="2" t="s">
        <v>3893</v>
      </c>
    </row>
    <row r="72" spans="1:14" customFormat="1" ht="16.5" customHeight="1" x14ac:dyDescent="0.25">
      <c r="A72" t="s">
        <v>3861</v>
      </c>
      <c r="B72" s="1">
        <v>44694</v>
      </c>
      <c r="C72" s="36">
        <v>-3.5</v>
      </c>
      <c r="D72" s="36"/>
      <c r="E72" s="36"/>
      <c r="F72" t="s">
        <v>13</v>
      </c>
      <c r="I72" t="s">
        <v>310</v>
      </c>
      <c r="J72" t="s">
        <v>2168</v>
      </c>
      <c r="K72" t="str">
        <f t="shared" si="2"/>
        <v>7506593903010027</v>
      </c>
      <c r="N72" s="2" t="s">
        <v>3894</v>
      </c>
    </row>
    <row r="73" spans="1:14" customFormat="1" ht="16.5" customHeight="1" x14ac:dyDescent="0.25">
      <c r="A73" t="s">
        <v>3861</v>
      </c>
      <c r="B73" s="1">
        <v>44694</v>
      </c>
      <c r="C73" s="36">
        <v>18</v>
      </c>
      <c r="D73" s="36"/>
      <c r="E73" s="36"/>
      <c r="F73" t="s">
        <v>1083</v>
      </c>
      <c r="G73" t="s">
        <v>1084</v>
      </c>
      <c r="H73" t="s">
        <v>1085</v>
      </c>
      <c r="L73" t="s">
        <v>3895</v>
      </c>
      <c r="N73" s="2" t="s">
        <v>3896</v>
      </c>
    </row>
    <row r="74" spans="1:14" customFormat="1" ht="16.5" customHeight="1" x14ac:dyDescent="0.25">
      <c r="A74" t="s">
        <v>3861</v>
      </c>
      <c r="B74" s="1">
        <v>44694</v>
      </c>
      <c r="C74" s="36">
        <v>-54</v>
      </c>
      <c r="D74" s="36"/>
      <c r="E74" s="36"/>
      <c r="F74" t="s">
        <v>22</v>
      </c>
      <c r="I74" t="s">
        <v>3897</v>
      </c>
      <c r="J74" t="s">
        <v>2293</v>
      </c>
      <c r="K74" t="str">
        <f>"7506593903010027"</f>
        <v>7506593903010027</v>
      </c>
      <c r="N74" s="2" t="s">
        <v>3898</v>
      </c>
    </row>
    <row r="75" spans="1:14" customFormat="1" ht="16.5" customHeight="1" x14ac:dyDescent="0.25">
      <c r="A75" t="s">
        <v>3861</v>
      </c>
      <c r="B75" s="1">
        <v>44698</v>
      </c>
      <c r="C75" s="36">
        <v>-2.9</v>
      </c>
      <c r="D75" s="36"/>
      <c r="E75" s="36"/>
      <c r="F75" t="s">
        <v>13</v>
      </c>
      <c r="I75" t="s">
        <v>3899</v>
      </c>
      <c r="J75" t="s">
        <v>3900</v>
      </c>
      <c r="K75" t="str">
        <f>"7506593903010027"</f>
        <v>7506593903010027</v>
      </c>
      <c r="N75" s="2" t="s">
        <v>3901</v>
      </c>
    </row>
    <row r="76" spans="1:14" customFormat="1" ht="16.5" customHeight="1" x14ac:dyDescent="0.25">
      <c r="A76" t="s">
        <v>3861</v>
      </c>
      <c r="B76" s="1">
        <v>44699</v>
      </c>
      <c r="C76" s="36">
        <v>24</v>
      </c>
      <c r="D76" s="36"/>
      <c r="E76" s="36"/>
      <c r="F76" t="s">
        <v>17</v>
      </c>
      <c r="G76" t="s">
        <v>163</v>
      </c>
      <c r="H76" t="s">
        <v>294</v>
      </c>
      <c r="L76" t="s">
        <v>3902</v>
      </c>
      <c r="M76" t="s">
        <v>3903</v>
      </c>
      <c r="N76" s="2" t="s">
        <v>3904</v>
      </c>
    </row>
    <row r="77" spans="1:14" customFormat="1" ht="16.5" customHeight="1" x14ac:dyDescent="0.25">
      <c r="A77" t="s">
        <v>3861</v>
      </c>
      <c r="B77" s="1">
        <v>44699</v>
      </c>
      <c r="C77" s="36">
        <v>24</v>
      </c>
      <c r="D77" s="36"/>
      <c r="E77" s="36"/>
      <c r="F77" t="s">
        <v>17</v>
      </c>
      <c r="G77" t="s">
        <v>163</v>
      </c>
      <c r="H77" t="s">
        <v>294</v>
      </c>
      <c r="L77" t="s">
        <v>3905</v>
      </c>
      <c r="M77" t="s">
        <v>3903</v>
      </c>
      <c r="N77" s="2" t="s">
        <v>3906</v>
      </c>
    </row>
    <row r="78" spans="1:14" customFormat="1" ht="16.5" customHeight="1" x14ac:dyDescent="0.25">
      <c r="A78" t="s">
        <v>3861</v>
      </c>
      <c r="B78" s="1">
        <v>44699</v>
      </c>
      <c r="C78" s="36">
        <v>-8.6999999999999993</v>
      </c>
      <c r="D78" s="36"/>
      <c r="E78" s="36"/>
      <c r="F78" t="s">
        <v>29</v>
      </c>
      <c r="G78" t="s">
        <v>2722</v>
      </c>
      <c r="H78" t="s">
        <v>2115</v>
      </c>
      <c r="L78">
        <v>12208945315</v>
      </c>
      <c r="N78" s="2" t="s">
        <v>3907</v>
      </c>
    </row>
    <row r="79" spans="1:14" customFormat="1" ht="16.5" customHeight="1" x14ac:dyDescent="0.25">
      <c r="A79" t="s">
        <v>3861</v>
      </c>
      <c r="B79" s="1">
        <v>44700</v>
      </c>
      <c r="C79" s="36">
        <v>-21.1</v>
      </c>
      <c r="D79" s="36"/>
      <c r="E79" s="36"/>
      <c r="F79" t="s">
        <v>13</v>
      </c>
      <c r="I79" t="s">
        <v>1583</v>
      </c>
      <c r="J79" t="s">
        <v>937</v>
      </c>
      <c r="K79" t="str">
        <f>"7506593903010027"</f>
        <v>7506593903010027</v>
      </c>
      <c r="N79" s="2" t="s">
        <v>3908</v>
      </c>
    </row>
    <row r="80" spans="1:14" customFormat="1" ht="16.5" customHeight="1" x14ac:dyDescent="0.25">
      <c r="A80" t="s">
        <v>3861</v>
      </c>
      <c r="B80" s="1">
        <v>44701</v>
      </c>
      <c r="C80" s="36">
        <v>2080.0100000000002</v>
      </c>
      <c r="D80" s="36"/>
      <c r="E80" s="36"/>
      <c r="F80" t="s">
        <v>17</v>
      </c>
      <c r="G80" t="s">
        <v>127</v>
      </c>
      <c r="H80" t="s">
        <v>128</v>
      </c>
      <c r="L80" t="s">
        <v>3909</v>
      </c>
      <c r="M80" t="s">
        <v>3910</v>
      </c>
      <c r="N80" s="2" t="s">
        <v>3911</v>
      </c>
    </row>
    <row r="81" spans="1:14" customFormat="1" ht="16.5" customHeight="1" x14ac:dyDescent="0.25">
      <c r="A81" t="s">
        <v>3861</v>
      </c>
      <c r="B81" s="1">
        <v>44701</v>
      </c>
      <c r="C81" s="36">
        <v>-250</v>
      </c>
      <c r="D81" s="36"/>
      <c r="E81" s="36"/>
      <c r="F81" t="s">
        <v>43</v>
      </c>
      <c r="I81" t="s">
        <v>44</v>
      </c>
      <c r="J81" t="s">
        <v>45</v>
      </c>
      <c r="K81" t="str">
        <f>"7506593903010027"</f>
        <v>7506593903010027</v>
      </c>
      <c r="N81" s="2" t="s">
        <v>3912</v>
      </c>
    </row>
    <row r="82" spans="1:14" customFormat="1" ht="16.5" customHeight="1" x14ac:dyDescent="0.25">
      <c r="A82" t="s">
        <v>3861</v>
      </c>
      <c r="B82" s="1">
        <v>44701</v>
      </c>
      <c r="C82" s="36">
        <v>-0.5</v>
      </c>
      <c r="D82" s="36"/>
      <c r="E82" s="36"/>
      <c r="F82" t="s">
        <v>47</v>
      </c>
      <c r="N82" t="s">
        <v>48</v>
      </c>
    </row>
    <row r="83" spans="1:14" customFormat="1" ht="16.5" customHeight="1" x14ac:dyDescent="0.25">
      <c r="A83" t="s">
        <v>3861</v>
      </c>
      <c r="B83" s="1">
        <v>44701</v>
      </c>
      <c r="C83" s="36">
        <v>-48.65</v>
      </c>
      <c r="D83" s="36"/>
      <c r="E83" s="36"/>
      <c r="F83" t="s">
        <v>13</v>
      </c>
      <c r="I83" t="s">
        <v>413</v>
      </c>
      <c r="J83" t="s">
        <v>345</v>
      </c>
      <c r="K83" t="str">
        <f>"7506593903010027"</f>
        <v>7506593903010027</v>
      </c>
      <c r="N83" s="2" t="s">
        <v>3913</v>
      </c>
    </row>
    <row r="84" spans="1:14" customFormat="1" ht="16.5" customHeight="1" x14ac:dyDescent="0.25">
      <c r="A84" t="s">
        <v>3861</v>
      </c>
      <c r="B84" s="1">
        <v>44701</v>
      </c>
      <c r="C84" s="36">
        <v>-12</v>
      </c>
      <c r="D84" s="36"/>
      <c r="E84" s="36"/>
      <c r="F84" t="s">
        <v>13</v>
      </c>
      <c r="I84" t="s">
        <v>2046</v>
      </c>
      <c r="J84" t="s">
        <v>96</v>
      </c>
      <c r="K84" t="str">
        <f>"7506593903010027"</f>
        <v>7506593903010027</v>
      </c>
      <c r="N84" s="2" t="s">
        <v>3914</v>
      </c>
    </row>
    <row r="85" spans="1:14" customFormat="1" ht="16.5" customHeight="1" x14ac:dyDescent="0.25">
      <c r="A85" t="s">
        <v>3861</v>
      </c>
      <c r="B85" s="1">
        <v>44701</v>
      </c>
      <c r="C85" s="36">
        <v>134.61000000000001</v>
      </c>
      <c r="D85" s="36"/>
      <c r="E85" s="36"/>
      <c r="F85" t="s">
        <v>17</v>
      </c>
      <c r="G85" t="s">
        <v>775</v>
      </c>
      <c r="H85" t="s">
        <v>1405</v>
      </c>
      <c r="L85" t="s">
        <v>3915</v>
      </c>
      <c r="N85" s="2" t="s">
        <v>3916</v>
      </c>
    </row>
    <row r="86" spans="1:14" customFormat="1" ht="16.5" customHeight="1" x14ac:dyDescent="0.25">
      <c r="A86" t="s">
        <v>3861</v>
      </c>
      <c r="B86" s="1">
        <v>44701</v>
      </c>
      <c r="C86" s="36">
        <v>-24.9</v>
      </c>
      <c r="D86" s="36"/>
      <c r="E86" s="36"/>
      <c r="F86" t="s">
        <v>22</v>
      </c>
      <c r="I86" t="s">
        <v>882</v>
      </c>
      <c r="J86" t="s">
        <v>883</v>
      </c>
      <c r="K86" t="str">
        <f>"7506593903010027"</f>
        <v>7506593903010027</v>
      </c>
      <c r="N86" s="2" t="s">
        <v>3917</v>
      </c>
    </row>
    <row r="87" spans="1:14" customFormat="1" ht="16.5" customHeight="1" x14ac:dyDescent="0.25">
      <c r="A87" t="s">
        <v>3861</v>
      </c>
      <c r="B87" s="1">
        <v>44704</v>
      </c>
      <c r="C87" s="36">
        <v>215.65</v>
      </c>
      <c r="D87" s="36"/>
      <c r="E87" s="36"/>
      <c r="F87" t="s">
        <v>17</v>
      </c>
      <c r="G87" t="s">
        <v>163</v>
      </c>
      <c r="H87" t="s">
        <v>294</v>
      </c>
      <c r="L87" t="s">
        <v>3918</v>
      </c>
      <c r="N87" s="2" t="s">
        <v>3919</v>
      </c>
    </row>
    <row r="88" spans="1:14" customFormat="1" ht="16.5" customHeight="1" x14ac:dyDescent="0.25">
      <c r="A88" t="s">
        <v>3861</v>
      </c>
      <c r="B88" s="1">
        <v>44704</v>
      </c>
      <c r="C88" s="36">
        <v>1.21</v>
      </c>
      <c r="D88" s="36"/>
      <c r="E88" s="36"/>
      <c r="F88" t="s">
        <v>17</v>
      </c>
      <c r="G88" t="s">
        <v>775</v>
      </c>
      <c r="H88" t="s">
        <v>1405</v>
      </c>
      <c r="L88" t="s">
        <v>3920</v>
      </c>
      <c r="N88" s="2" t="s">
        <v>3921</v>
      </c>
    </row>
    <row r="89" spans="1:14" customFormat="1" ht="16.5" customHeight="1" x14ac:dyDescent="0.25">
      <c r="A89" t="s">
        <v>3861</v>
      </c>
      <c r="B89" s="1">
        <v>44706</v>
      </c>
      <c r="C89" s="36">
        <v>-43.2</v>
      </c>
      <c r="D89" s="36"/>
      <c r="E89" s="36"/>
      <c r="F89" t="s">
        <v>22</v>
      </c>
      <c r="I89" t="s">
        <v>3922</v>
      </c>
      <c r="J89" t="s">
        <v>3923</v>
      </c>
      <c r="K89" t="str">
        <f>"7506593903010027"</f>
        <v>7506593903010027</v>
      </c>
      <c r="N89" s="2" t="s">
        <v>3924</v>
      </c>
    </row>
    <row r="90" spans="1:14" customFormat="1" ht="16.5" customHeight="1" x14ac:dyDescent="0.25">
      <c r="A90" t="s">
        <v>3861</v>
      </c>
      <c r="B90" s="1">
        <v>44706</v>
      </c>
      <c r="C90" s="36">
        <v>-35.4</v>
      </c>
      <c r="D90" s="36"/>
      <c r="E90" s="36"/>
      <c r="F90" t="s">
        <v>22</v>
      </c>
      <c r="I90" t="s">
        <v>3925</v>
      </c>
      <c r="J90" t="s">
        <v>3923</v>
      </c>
      <c r="K90" t="str">
        <f>"7506593903010027"</f>
        <v>7506593903010027</v>
      </c>
      <c r="N90" s="2" t="s">
        <v>3926</v>
      </c>
    </row>
    <row r="91" spans="1:14" customFormat="1" ht="16.5" customHeight="1" x14ac:dyDescent="0.25">
      <c r="A91" t="s">
        <v>3861</v>
      </c>
      <c r="B91" s="1">
        <v>44711</v>
      </c>
      <c r="C91" s="36">
        <v>-4.2</v>
      </c>
      <c r="D91" s="36"/>
      <c r="E91" s="36"/>
      <c r="F91" t="s">
        <v>22</v>
      </c>
      <c r="I91" t="s">
        <v>3927</v>
      </c>
      <c r="J91" t="s">
        <v>3928</v>
      </c>
      <c r="K91" t="str">
        <f>"7506593903010027"</f>
        <v>7506593903010027</v>
      </c>
      <c r="N91" s="2" t="s">
        <v>3929</v>
      </c>
    </row>
    <row r="92" spans="1:14" customFormat="1" ht="16.5" customHeight="1" x14ac:dyDescent="0.25">
      <c r="A92" t="s">
        <v>3861</v>
      </c>
      <c r="B92" s="1">
        <v>44713</v>
      </c>
      <c r="C92" s="36">
        <v>401.31</v>
      </c>
      <c r="D92" s="36"/>
      <c r="E92" s="36"/>
      <c r="F92" t="s">
        <v>17</v>
      </c>
      <c r="G92" t="s">
        <v>355</v>
      </c>
      <c r="H92" t="s">
        <v>356</v>
      </c>
      <c r="L92" t="s">
        <v>3930</v>
      </c>
      <c r="N92" s="2" t="s">
        <v>3931</v>
      </c>
    </row>
    <row r="93" spans="1:14" customFormat="1" ht="16.5" customHeight="1" x14ac:dyDescent="0.25">
      <c r="A93" t="s">
        <v>3861</v>
      </c>
      <c r="B93" s="1">
        <v>44712</v>
      </c>
      <c r="C93" s="36">
        <v>-49.85</v>
      </c>
      <c r="D93" s="36"/>
      <c r="E93" s="36"/>
      <c r="F93" t="s">
        <v>22</v>
      </c>
      <c r="I93" t="s">
        <v>3932</v>
      </c>
      <c r="J93" t="s">
        <v>3933</v>
      </c>
      <c r="K93" t="str">
        <f>"7506593903010027"</f>
        <v>7506593903010027</v>
      </c>
      <c r="N93" s="2" t="s">
        <v>3934</v>
      </c>
    </row>
    <row r="94" spans="1:14" customFormat="1" ht="16.5" customHeight="1" x14ac:dyDescent="0.25">
      <c r="A94" t="s">
        <v>3861</v>
      </c>
      <c r="B94" s="1">
        <v>44713</v>
      </c>
      <c r="C94" s="36">
        <v>-32.799999999999997</v>
      </c>
      <c r="D94" s="36"/>
      <c r="E94" s="36"/>
      <c r="F94" t="s">
        <v>22</v>
      </c>
      <c r="I94" t="s">
        <v>3935</v>
      </c>
      <c r="J94" t="s">
        <v>3936</v>
      </c>
      <c r="K94" t="str">
        <f>"7506593903010027"</f>
        <v>7506593903010027</v>
      </c>
      <c r="N94" s="2" t="s">
        <v>3937</v>
      </c>
    </row>
    <row r="95" spans="1:14" customFormat="1" ht="16.5" customHeight="1" x14ac:dyDescent="0.25">
      <c r="A95" t="s">
        <v>3861</v>
      </c>
      <c r="B95" s="1">
        <v>44715</v>
      </c>
      <c r="C95" s="36" t="s">
        <v>3802</v>
      </c>
      <c r="D95" s="69" t="s">
        <v>2676</v>
      </c>
      <c r="E95" s="36"/>
      <c r="F95" t="s">
        <v>17</v>
      </c>
      <c r="G95" t="s">
        <v>488</v>
      </c>
      <c r="H95" t="s">
        <v>324</v>
      </c>
      <c r="L95" t="s">
        <v>3938</v>
      </c>
      <c r="N95" s="2" t="s">
        <v>499</v>
      </c>
    </row>
    <row r="96" spans="1:14" customFormat="1" ht="16.5" customHeight="1" x14ac:dyDescent="0.25">
      <c r="A96" t="s">
        <v>3861</v>
      </c>
      <c r="B96" s="1">
        <v>44715</v>
      </c>
      <c r="C96" s="53" t="s">
        <v>3988</v>
      </c>
      <c r="D96" s="35"/>
      <c r="E96" s="36">
        <v>-10000</v>
      </c>
      <c r="F96" t="s">
        <v>29</v>
      </c>
      <c r="G96" t="s">
        <v>3939</v>
      </c>
      <c r="H96" t="s">
        <v>3940</v>
      </c>
      <c r="L96" t="s">
        <v>3941</v>
      </c>
      <c r="N96" s="2" t="s">
        <v>3942</v>
      </c>
    </row>
    <row r="97" spans="1:14" customFormat="1" ht="16.5" customHeight="1" x14ac:dyDescent="0.25">
      <c r="A97" t="s">
        <v>3861</v>
      </c>
      <c r="B97" s="1">
        <v>44715</v>
      </c>
      <c r="C97" s="36">
        <v>-71.33</v>
      </c>
      <c r="D97" s="36"/>
      <c r="E97" s="36"/>
      <c r="F97" t="s">
        <v>13</v>
      </c>
      <c r="I97" t="s">
        <v>2172</v>
      </c>
      <c r="J97" t="s">
        <v>227</v>
      </c>
      <c r="K97" t="str">
        <f>"7506593903010027"</f>
        <v>7506593903010027</v>
      </c>
      <c r="N97" s="2" t="s">
        <v>3943</v>
      </c>
    </row>
    <row r="98" spans="1:14" customFormat="1" ht="16.5" customHeight="1" x14ac:dyDescent="0.25">
      <c r="A98" t="s">
        <v>3861</v>
      </c>
      <c r="B98" s="1">
        <v>44714</v>
      </c>
      <c r="C98" s="36">
        <v>-3.44</v>
      </c>
      <c r="D98" s="36"/>
      <c r="E98" s="36"/>
      <c r="F98" t="s">
        <v>22</v>
      </c>
      <c r="I98" t="s">
        <v>3944</v>
      </c>
      <c r="J98" t="s">
        <v>3945</v>
      </c>
      <c r="K98" t="str">
        <f>"7506593903010027"</f>
        <v>7506593903010027</v>
      </c>
      <c r="N98" s="2" t="s">
        <v>3946</v>
      </c>
    </row>
    <row r="99" spans="1:14" customFormat="1" ht="16.5" customHeight="1" x14ac:dyDescent="0.25">
      <c r="A99" t="s">
        <v>3861</v>
      </c>
      <c r="B99" s="1">
        <v>44715</v>
      </c>
      <c r="C99" s="36">
        <v>-3.5</v>
      </c>
      <c r="D99" s="36"/>
      <c r="E99" s="36"/>
      <c r="F99" t="s">
        <v>13</v>
      </c>
      <c r="I99" t="s">
        <v>2746</v>
      </c>
      <c r="J99" t="s">
        <v>2168</v>
      </c>
      <c r="K99" t="str">
        <f>"7506593903010027"</f>
        <v>7506593903010027</v>
      </c>
      <c r="N99" s="2" t="s">
        <v>3947</v>
      </c>
    </row>
    <row r="100" spans="1:14" customFormat="1" ht="16.5" customHeight="1" x14ac:dyDescent="0.25">
      <c r="A100" t="s">
        <v>3861</v>
      </c>
      <c r="B100" s="1">
        <v>44715</v>
      </c>
      <c r="C100" s="36">
        <v>71.33</v>
      </c>
      <c r="D100" s="36"/>
      <c r="E100" s="36"/>
      <c r="F100" t="s">
        <v>1083</v>
      </c>
      <c r="G100" t="s">
        <v>1084</v>
      </c>
      <c r="H100" t="s">
        <v>1085</v>
      </c>
      <c r="N100" s="2" t="s">
        <v>3948</v>
      </c>
    </row>
    <row r="101" spans="1:14" customFormat="1" ht="16.5" customHeight="1" x14ac:dyDescent="0.25">
      <c r="A101" t="s">
        <v>3949</v>
      </c>
      <c r="B101" s="1">
        <v>44719</v>
      </c>
      <c r="C101" s="53" t="s">
        <v>3988</v>
      </c>
      <c r="D101" s="35"/>
      <c r="E101" s="36">
        <v>-1555.91</v>
      </c>
      <c r="F101" t="s">
        <v>29</v>
      </c>
      <c r="G101" t="s">
        <v>3939</v>
      </c>
      <c r="H101" t="s">
        <v>3940</v>
      </c>
      <c r="L101" t="s">
        <v>3950</v>
      </c>
      <c r="M101" t="s">
        <v>3951</v>
      </c>
      <c r="N101" s="2" t="s">
        <v>3952</v>
      </c>
    </row>
    <row r="102" spans="1:14" customFormat="1" ht="16.5" customHeight="1" x14ac:dyDescent="0.25">
      <c r="A102" t="s">
        <v>3953</v>
      </c>
      <c r="B102" s="1">
        <v>44720</v>
      </c>
      <c r="C102" s="36">
        <v>-44.89</v>
      </c>
      <c r="D102" s="36"/>
      <c r="E102" s="36"/>
      <c r="F102" t="s">
        <v>107</v>
      </c>
      <c r="G102" t="s">
        <v>3453</v>
      </c>
      <c r="H102" t="s">
        <v>3500</v>
      </c>
      <c r="L102">
        <v>722485333810</v>
      </c>
      <c r="N102" s="2" t="s">
        <v>3954</v>
      </c>
    </row>
    <row r="103" spans="1:14" customFormat="1" ht="16.5" customHeight="1" x14ac:dyDescent="0.25">
      <c r="A103" t="s">
        <v>3953</v>
      </c>
      <c r="B103" s="1">
        <v>44720</v>
      </c>
      <c r="C103" s="36">
        <v>-18</v>
      </c>
      <c r="D103" s="36"/>
      <c r="E103" s="36"/>
      <c r="F103" t="s">
        <v>22</v>
      </c>
      <c r="I103" t="s">
        <v>3955</v>
      </c>
      <c r="J103" t="s">
        <v>3956</v>
      </c>
      <c r="K103" t="str">
        <f>"7506593903010027"</f>
        <v>7506593903010027</v>
      </c>
      <c r="N103" s="2" t="s">
        <v>3957</v>
      </c>
    </row>
    <row r="104" spans="1:14" customFormat="1" ht="16.5" customHeight="1" x14ac:dyDescent="0.25">
      <c r="A104" t="s">
        <v>3953</v>
      </c>
      <c r="B104" s="1">
        <v>44722</v>
      </c>
      <c r="C104" s="36">
        <v>-1.99</v>
      </c>
      <c r="D104" s="36"/>
      <c r="E104" s="36"/>
      <c r="F104" t="s">
        <v>13</v>
      </c>
      <c r="I104" t="s">
        <v>3958</v>
      </c>
      <c r="J104" t="s">
        <v>345</v>
      </c>
      <c r="K104" t="str">
        <f>"7506593903010027"</f>
        <v>7506593903010027</v>
      </c>
      <c r="N104" s="2" t="s">
        <v>3959</v>
      </c>
    </row>
    <row r="105" spans="1:14" customFormat="1" ht="16.5" customHeight="1" x14ac:dyDescent="0.25">
      <c r="A105" t="s">
        <v>3953</v>
      </c>
      <c r="B105" s="1">
        <v>44722</v>
      </c>
      <c r="C105" s="36">
        <v>-5.7</v>
      </c>
      <c r="D105" s="36"/>
      <c r="E105" s="36"/>
      <c r="F105" t="s">
        <v>13</v>
      </c>
      <c r="I105" t="s">
        <v>310</v>
      </c>
      <c r="J105" t="s">
        <v>2168</v>
      </c>
      <c r="K105" t="str">
        <f>"7506593903010027"</f>
        <v>7506593903010027</v>
      </c>
      <c r="N105" s="2" t="s">
        <v>3960</v>
      </c>
    </row>
    <row r="106" spans="1:14" customFormat="1" ht="16.5" customHeight="1" x14ac:dyDescent="0.25">
      <c r="A106" t="s">
        <v>3953</v>
      </c>
      <c r="B106" s="1">
        <v>44722</v>
      </c>
      <c r="C106" s="36">
        <v>-80</v>
      </c>
      <c r="D106" s="36"/>
      <c r="E106" s="36"/>
      <c r="F106" t="s">
        <v>43</v>
      </c>
      <c r="I106" t="s">
        <v>44</v>
      </c>
      <c r="J106" t="s">
        <v>45</v>
      </c>
      <c r="K106" t="str">
        <f>"7506593903010027"</f>
        <v>7506593903010027</v>
      </c>
      <c r="N106" s="2" t="s">
        <v>3961</v>
      </c>
    </row>
    <row r="107" spans="1:14" customFormat="1" ht="16.5" customHeight="1" x14ac:dyDescent="0.25">
      <c r="A107" t="s">
        <v>3953</v>
      </c>
      <c r="B107" s="1">
        <v>44722</v>
      </c>
      <c r="C107" s="36">
        <v>-0.5</v>
      </c>
      <c r="D107" s="36"/>
      <c r="E107" s="36"/>
      <c r="F107" t="s">
        <v>47</v>
      </c>
      <c r="N107" t="s">
        <v>48</v>
      </c>
    </row>
    <row r="108" spans="1:14" customFormat="1" ht="16.5" customHeight="1" x14ac:dyDescent="0.25">
      <c r="A108" t="s">
        <v>3953</v>
      </c>
      <c r="B108" s="1">
        <v>44726</v>
      </c>
      <c r="C108" s="36">
        <v>-78.52</v>
      </c>
      <c r="D108" s="36"/>
      <c r="E108" s="36"/>
      <c r="F108" t="s">
        <v>13</v>
      </c>
      <c r="I108" t="s">
        <v>2137</v>
      </c>
      <c r="J108" t="s">
        <v>57</v>
      </c>
      <c r="K108" t="str">
        <f>"7506593903010027"</f>
        <v>7506593903010027</v>
      </c>
      <c r="N108" s="2" t="s">
        <v>3962</v>
      </c>
    </row>
    <row r="109" spans="1:14" customFormat="1" ht="16.5" customHeight="1" x14ac:dyDescent="0.25">
      <c r="A109" t="s">
        <v>3953</v>
      </c>
      <c r="B109" s="1">
        <v>44728</v>
      </c>
      <c r="C109" s="36">
        <v>-87.65</v>
      </c>
      <c r="D109" s="36"/>
      <c r="E109" s="36"/>
      <c r="F109" t="s">
        <v>13</v>
      </c>
      <c r="I109" t="s">
        <v>2172</v>
      </c>
      <c r="J109" t="s">
        <v>227</v>
      </c>
      <c r="K109" t="str">
        <f>"7506593903010027"</f>
        <v>7506593903010027</v>
      </c>
      <c r="N109" s="2" t="s">
        <v>3963</v>
      </c>
    </row>
    <row r="110" spans="1:14" customFormat="1" ht="16.5" customHeight="1" x14ac:dyDescent="0.25">
      <c r="A110" t="s">
        <v>3953</v>
      </c>
      <c r="B110" s="1">
        <v>44728</v>
      </c>
      <c r="C110" s="36">
        <v>-3.29</v>
      </c>
      <c r="D110" s="36"/>
      <c r="E110" s="36"/>
      <c r="F110" t="s">
        <v>13</v>
      </c>
      <c r="I110" t="s">
        <v>2208</v>
      </c>
      <c r="J110" t="s">
        <v>57</v>
      </c>
      <c r="K110" t="str">
        <f>"7506593903010027"</f>
        <v>7506593903010027</v>
      </c>
      <c r="N110" s="2" t="s">
        <v>3964</v>
      </c>
    </row>
    <row r="111" spans="1:14" customFormat="1" ht="16.5" customHeight="1" x14ac:dyDescent="0.25">
      <c r="A111" t="s">
        <v>3953</v>
      </c>
      <c r="B111" s="1">
        <v>44728</v>
      </c>
      <c r="C111" s="53" t="s">
        <v>3988</v>
      </c>
      <c r="D111" s="35"/>
      <c r="E111" s="36">
        <v>-1299.55</v>
      </c>
      <c r="F111" t="s">
        <v>29</v>
      </c>
      <c r="G111" t="s">
        <v>3939</v>
      </c>
      <c r="H111" t="s">
        <v>3940</v>
      </c>
      <c r="L111" t="s">
        <v>3965</v>
      </c>
      <c r="N111" s="2" t="s">
        <v>3966</v>
      </c>
    </row>
    <row r="112" spans="1:14" customFormat="1" ht="16.5" customHeight="1" x14ac:dyDescent="0.25">
      <c r="A112" t="s">
        <v>3953</v>
      </c>
      <c r="B112" s="1">
        <v>44729</v>
      </c>
      <c r="C112" s="36">
        <v>-3.5</v>
      </c>
      <c r="D112" s="36"/>
      <c r="E112" s="36"/>
      <c r="F112" t="s">
        <v>13</v>
      </c>
      <c r="I112" t="s">
        <v>310</v>
      </c>
      <c r="J112" t="s">
        <v>2168</v>
      </c>
      <c r="K112" t="str">
        <f>"7506593903010027"</f>
        <v>7506593903010027</v>
      </c>
      <c r="N112" s="2" t="s">
        <v>3967</v>
      </c>
    </row>
    <row r="113" spans="1:14" customFormat="1" ht="16.5" customHeight="1" x14ac:dyDescent="0.25">
      <c r="A113" t="s">
        <v>3953</v>
      </c>
      <c r="B113" s="1">
        <v>44729</v>
      </c>
      <c r="C113" s="36">
        <v>-4.49</v>
      </c>
      <c r="D113" s="36"/>
      <c r="E113" s="36"/>
      <c r="F113" t="s">
        <v>13</v>
      </c>
      <c r="I113" t="s">
        <v>3481</v>
      </c>
      <c r="J113" t="s">
        <v>345</v>
      </c>
      <c r="K113" t="str">
        <f>"7506593903010027"</f>
        <v>7506593903010027</v>
      </c>
      <c r="N113" s="2" t="s">
        <v>3968</v>
      </c>
    </row>
    <row r="114" spans="1:14" customFormat="1" ht="16.5" customHeight="1" x14ac:dyDescent="0.25">
      <c r="A114" t="s">
        <v>3953</v>
      </c>
      <c r="B114" s="1">
        <v>44729</v>
      </c>
      <c r="C114" s="36">
        <v>20</v>
      </c>
      <c r="D114" s="36"/>
      <c r="E114" s="36"/>
      <c r="F114" t="s">
        <v>1083</v>
      </c>
      <c r="G114" t="s">
        <v>1084</v>
      </c>
      <c r="H114" t="s">
        <v>1085</v>
      </c>
      <c r="L114" t="s">
        <v>3969</v>
      </c>
      <c r="N114" s="2" t="s">
        <v>3970</v>
      </c>
    </row>
    <row r="115" spans="1:14" customFormat="1" ht="16.5" customHeight="1" x14ac:dyDescent="0.25">
      <c r="A115" t="s">
        <v>3953</v>
      </c>
      <c r="B115" s="1">
        <v>44733</v>
      </c>
      <c r="C115" s="36">
        <v>102.48</v>
      </c>
      <c r="D115" s="36"/>
      <c r="E115" s="36"/>
      <c r="F115" t="s">
        <v>17</v>
      </c>
      <c r="G115" t="s">
        <v>355</v>
      </c>
      <c r="H115" t="s">
        <v>356</v>
      </c>
      <c r="L115" t="s">
        <v>812</v>
      </c>
      <c r="N115" s="2" t="s">
        <v>3971</v>
      </c>
    </row>
    <row r="116" spans="1:14" customFormat="1" ht="16.5" customHeight="1" x14ac:dyDescent="0.25">
      <c r="A116" t="s">
        <v>3953</v>
      </c>
      <c r="B116" s="1">
        <v>44735</v>
      </c>
      <c r="C116" s="36">
        <v>1142.67</v>
      </c>
      <c r="D116" s="36"/>
      <c r="E116" s="36"/>
      <c r="F116" t="s">
        <v>17</v>
      </c>
      <c r="G116" t="s">
        <v>127</v>
      </c>
      <c r="H116" t="s">
        <v>128</v>
      </c>
      <c r="L116" t="s">
        <v>3972</v>
      </c>
      <c r="M116" t="s">
        <v>3973</v>
      </c>
      <c r="N116" s="2" t="s">
        <v>3974</v>
      </c>
    </row>
    <row r="117" spans="1:14" customFormat="1" ht="16.5" customHeight="1" x14ac:dyDescent="0.25">
      <c r="A117" t="s">
        <v>3953</v>
      </c>
      <c r="B117" s="1">
        <v>44735</v>
      </c>
      <c r="C117" s="36">
        <v>-43.75</v>
      </c>
      <c r="D117" s="36"/>
      <c r="E117" s="36"/>
      <c r="F117" t="s">
        <v>13</v>
      </c>
      <c r="I117" t="s">
        <v>2267</v>
      </c>
      <c r="J117" t="s">
        <v>224</v>
      </c>
      <c r="K117" t="str">
        <f>"7506593903010027"</f>
        <v>7506593903010027</v>
      </c>
      <c r="N117" s="2" t="s">
        <v>3975</v>
      </c>
    </row>
    <row r="118" spans="1:14" customFormat="1" ht="16.5" customHeight="1" x14ac:dyDescent="0.25">
      <c r="A118" t="s">
        <v>3953</v>
      </c>
      <c r="B118" s="1">
        <v>44735</v>
      </c>
      <c r="C118" s="36">
        <v>-5.2</v>
      </c>
      <c r="D118" s="36"/>
      <c r="E118" s="36"/>
      <c r="F118" t="s">
        <v>13</v>
      </c>
      <c r="I118" t="s">
        <v>2216</v>
      </c>
      <c r="J118" t="s">
        <v>57</v>
      </c>
      <c r="K118" t="str">
        <f>"7506593903010027"</f>
        <v>7506593903010027</v>
      </c>
      <c r="N118" s="2" t="s">
        <v>3976</v>
      </c>
    </row>
    <row r="119" spans="1:14" customFormat="1" ht="16.5" customHeight="1" x14ac:dyDescent="0.25">
      <c r="A119" t="s">
        <v>3953</v>
      </c>
      <c r="B119" s="1">
        <v>44735</v>
      </c>
      <c r="C119" s="36">
        <v>-91.76</v>
      </c>
      <c r="D119" s="36"/>
      <c r="E119" s="36"/>
      <c r="F119" t="s">
        <v>13</v>
      </c>
      <c r="I119" t="s">
        <v>2172</v>
      </c>
      <c r="J119" t="s">
        <v>227</v>
      </c>
      <c r="K119" t="str">
        <f>"7506593903010027"</f>
        <v>7506593903010027</v>
      </c>
      <c r="N119" s="2" t="s">
        <v>3977</v>
      </c>
    </row>
    <row r="120" spans="1:14" customFormat="1" ht="16.5" customHeight="1" x14ac:dyDescent="0.25">
      <c r="A120" t="s">
        <v>3953</v>
      </c>
      <c r="B120" s="1">
        <v>44735</v>
      </c>
      <c r="C120" s="36">
        <v>-12.49</v>
      </c>
      <c r="D120" s="36"/>
      <c r="E120" s="36"/>
      <c r="F120" t="s">
        <v>13</v>
      </c>
      <c r="I120" t="s">
        <v>2212</v>
      </c>
      <c r="J120" t="s">
        <v>57</v>
      </c>
      <c r="K120" t="str">
        <f>"7506593903010027"</f>
        <v>7506593903010027</v>
      </c>
      <c r="N120" s="2" t="s">
        <v>3978</v>
      </c>
    </row>
    <row r="121" spans="1:14" customFormat="1" ht="16.5" customHeight="1" x14ac:dyDescent="0.25">
      <c r="A121" t="s">
        <v>3953</v>
      </c>
      <c r="B121" s="1">
        <v>44736</v>
      </c>
      <c r="C121" s="36">
        <v>14.5</v>
      </c>
      <c r="D121" s="36"/>
      <c r="E121" s="36"/>
      <c r="F121" t="s">
        <v>1083</v>
      </c>
      <c r="G121" t="s">
        <v>1084</v>
      </c>
      <c r="H121" t="s">
        <v>1085</v>
      </c>
      <c r="L121" t="s">
        <v>3979</v>
      </c>
      <c r="N121" s="2" t="s">
        <v>3980</v>
      </c>
    </row>
    <row r="122" spans="1:14" customFormat="1" ht="16.5" customHeight="1" x14ac:dyDescent="0.25">
      <c r="A122" t="s">
        <v>3953</v>
      </c>
      <c r="B122" s="1">
        <v>44737</v>
      </c>
      <c r="C122" s="36">
        <v>-20.3</v>
      </c>
      <c r="D122" s="36"/>
      <c r="E122" s="36"/>
      <c r="F122" t="s">
        <v>13</v>
      </c>
      <c r="I122" t="s">
        <v>1583</v>
      </c>
      <c r="J122" t="s">
        <v>937</v>
      </c>
      <c r="K122" t="str">
        <f>"7506593903010027"</f>
        <v>7506593903010027</v>
      </c>
      <c r="N122" s="2" t="s">
        <v>3981</v>
      </c>
    </row>
    <row r="123" spans="1:14" customFormat="1" ht="16.5" customHeight="1" x14ac:dyDescent="0.25">
      <c r="A123" t="s">
        <v>3953</v>
      </c>
      <c r="B123" s="1">
        <v>44737</v>
      </c>
      <c r="C123" s="36">
        <v>-4.6399999999999997</v>
      </c>
      <c r="D123" s="36"/>
      <c r="E123" s="36"/>
      <c r="F123" t="s">
        <v>13</v>
      </c>
      <c r="I123" t="s">
        <v>3982</v>
      </c>
      <c r="J123" t="s">
        <v>57</v>
      </c>
      <c r="K123" t="str">
        <f>"7506593903010027"</f>
        <v>7506593903010027</v>
      </c>
      <c r="N123" s="2" t="s">
        <v>3983</v>
      </c>
    </row>
    <row r="124" spans="1:14" customFormat="1" ht="16.5" customHeight="1" x14ac:dyDescent="0.25">
      <c r="A124" t="s">
        <v>3984</v>
      </c>
      <c r="B124" s="1">
        <v>44739</v>
      </c>
      <c r="C124" s="36">
        <v>13.23</v>
      </c>
      <c r="D124" s="36"/>
      <c r="E124" s="36"/>
      <c r="F124" t="s">
        <v>17</v>
      </c>
      <c r="G124" t="s">
        <v>775</v>
      </c>
      <c r="H124" t="s">
        <v>1405</v>
      </c>
      <c r="L124" t="s">
        <v>3985</v>
      </c>
      <c r="N124" s="2" t="s">
        <v>3986</v>
      </c>
    </row>
    <row r="125" spans="1:14" customFormat="1" ht="16.5" customHeight="1" x14ac:dyDescent="0.25">
      <c r="A125" t="s">
        <v>3984</v>
      </c>
      <c r="B125" s="1">
        <v>44742</v>
      </c>
      <c r="C125" s="36">
        <v>-65.84</v>
      </c>
      <c r="D125" s="36"/>
      <c r="E125" s="36"/>
      <c r="F125" t="s">
        <v>13</v>
      </c>
      <c r="I125" t="s">
        <v>2172</v>
      </c>
      <c r="J125" t="s">
        <v>227</v>
      </c>
      <c r="K125" t="str">
        <f>"7506593903010027"</f>
        <v>7506593903010027</v>
      </c>
      <c r="N125" s="2" t="s">
        <v>3987</v>
      </c>
    </row>
    <row r="128" spans="1:14" x14ac:dyDescent="0.25">
      <c r="C128" s="34">
        <f>SUM(C5:C127)</f>
        <v>3503.4100000000012</v>
      </c>
      <c r="D128" s="34">
        <f>SUM(D5:D127)</f>
        <v>-2000</v>
      </c>
      <c r="E128" s="34">
        <f>SUM(E5:E127)</f>
        <v>-12855.46</v>
      </c>
    </row>
    <row r="129" spans="1:14" s="39" customFormat="1" x14ac:dyDescent="0.25">
      <c r="A129" s="6"/>
      <c r="B129" s="6"/>
      <c r="C129" s="76">
        <f>SUM(C128:D128)</f>
        <v>1503.4100000000012</v>
      </c>
      <c r="D129" s="77"/>
      <c r="E129" s="35"/>
      <c r="F129" s="6"/>
      <c r="G129" s="6"/>
      <c r="H129" s="6"/>
      <c r="I129" s="6"/>
      <c r="J129" s="6"/>
      <c r="K129" s="6"/>
      <c r="L129" s="6"/>
      <c r="M129" s="6"/>
      <c r="N129" s="6"/>
    </row>
  </sheetData>
  <mergeCells count="1">
    <mergeCell ref="C129:D129"/>
  </mergeCell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4DAB-0D5A-4BB4-B15A-A01CBCE49DC9}">
  <dimension ref="A4:N31"/>
  <sheetViews>
    <sheetView workbookViewId="0">
      <selection activeCell="A29" sqref="A29:XFD31"/>
    </sheetView>
  </sheetViews>
  <sheetFormatPr baseColWidth="10" defaultRowHeight="15" x14ac:dyDescent="0.25"/>
  <cols>
    <col min="9" max="9" width="17" customWidth="1"/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266</v>
      </c>
      <c r="B5" s="1">
        <v>43922</v>
      </c>
      <c r="C5">
        <v>381.83</v>
      </c>
      <c r="F5" t="s">
        <v>17</v>
      </c>
      <c r="G5" t="s">
        <v>355</v>
      </c>
      <c r="H5" t="s">
        <v>356</v>
      </c>
      <c r="L5" t="s">
        <v>567</v>
      </c>
      <c r="N5" s="6" t="s">
        <v>568</v>
      </c>
    </row>
    <row r="6" spans="1:14" x14ac:dyDescent="0.25">
      <c r="A6" t="s">
        <v>266</v>
      </c>
      <c r="B6" s="1">
        <v>43922</v>
      </c>
      <c r="C6">
        <v>-12.96</v>
      </c>
      <c r="F6" t="s">
        <v>29</v>
      </c>
      <c r="G6" t="s">
        <v>569</v>
      </c>
      <c r="H6" t="s">
        <v>570</v>
      </c>
      <c r="L6">
        <v>249943738</v>
      </c>
      <c r="N6" s="6" t="s">
        <v>571</v>
      </c>
    </row>
    <row r="7" spans="1:14" x14ac:dyDescent="0.25">
      <c r="A7" t="s">
        <v>266</v>
      </c>
      <c r="B7" s="1">
        <v>43923</v>
      </c>
      <c r="C7">
        <v>-2.9</v>
      </c>
      <c r="F7" t="s">
        <v>13</v>
      </c>
      <c r="I7" t="s">
        <v>384</v>
      </c>
      <c r="J7" t="s">
        <v>311</v>
      </c>
      <c r="K7" t="str">
        <f>"7506593903010016"</f>
        <v>7506593903010016</v>
      </c>
      <c r="N7" s="6" t="s">
        <v>572</v>
      </c>
    </row>
    <row r="8" spans="1:14" x14ac:dyDescent="0.25">
      <c r="A8" t="s">
        <v>513</v>
      </c>
      <c r="B8" s="1">
        <v>43927</v>
      </c>
      <c r="C8">
        <v>-102.15</v>
      </c>
      <c r="F8" t="s">
        <v>13</v>
      </c>
      <c r="I8" t="s">
        <v>226</v>
      </c>
      <c r="J8" t="s">
        <v>227</v>
      </c>
      <c r="K8" t="str">
        <f>"7506593903010016"</f>
        <v>7506593903010016</v>
      </c>
      <c r="N8" s="6" t="s">
        <v>573</v>
      </c>
    </row>
    <row r="9" spans="1:14" x14ac:dyDescent="0.25">
      <c r="A9" t="s">
        <v>513</v>
      </c>
      <c r="B9" s="1">
        <v>43929</v>
      </c>
      <c r="C9">
        <v>-35.85</v>
      </c>
      <c r="F9" t="s">
        <v>98</v>
      </c>
      <c r="G9" t="s">
        <v>136</v>
      </c>
      <c r="H9" t="s">
        <v>294</v>
      </c>
      <c r="L9" t="s">
        <v>574</v>
      </c>
      <c r="N9" s="6" t="s">
        <v>296</v>
      </c>
    </row>
    <row r="10" spans="1:14" x14ac:dyDescent="0.25">
      <c r="A10" t="s">
        <v>513</v>
      </c>
      <c r="B10" s="1">
        <v>43930</v>
      </c>
      <c r="C10">
        <v>-66</v>
      </c>
      <c r="F10" t="s">
        <v>13</v>
      </c>
      <c r="I10" t="s">
        <v>226</v>
      </c>
      <c r="J10" t="s">
        <v>227</v>
      </c>
      <c r="K10" t="str">
        <f>"7506593903010016"</f>
        <v>7506593903010016</v>
      </c>
      <c r="N10" s="6" t="s">
        <v>575</v>
      </c>
    </row>
    <row r="11" spans="1:14" x14ac:dyDescent="0.25">
      <c r="A11" t="s">
        <v>513</v>
      </c>
      <c r="B11" s="1">
        <v>43935</v>
      </c>
      <c r="C11">
        <v>-11.65</v>
      </c>
      <c r="F11" t="s">
        <v>13</v>
      </c>
      <c r="I11" t="s">
        <v>384</v>
      </c>
      <c r="J11" t="s">
        <v>311</v>
      </c>
      <c r="K11" t="str">
        <f>"7506593903010016"</f>
        <v>7506593903010016</v>
      </c>
      <c r="N11" s="6" t="s">
        <v>576</v>
      </c>
    </row>
    <row r="12" spans="1:14" x14ac:dyDescent="0.25">
      <c r="A12" t="s">
        <v>513</v>
      </c>
      <c r="B12" s="1">
        <v>43935</v>
      </c>
      <c r="C12">
        <v>-44.87</v>
      </c>
      <c r="F12" t="s">
        <v>13</v>
      </c>
      <c r="I12" t="s">
        <v>226</v>
      </c>
      <c r="J12" t="s">
        <v>227</v>
      </c>
      <c r="K12" t="str">
        <f>"7506593903010016"</f>
        <v>7506593903010016</v>
      </c>
      <c r="N12" s="6" t="s">
        <v>577</v>
      </c>
    </row>
    <row r="13" spans="1:14" x14ac:dyDescent="0.25">
      <c r="A13" t="s">
        <v>513</v>
      </c>
      <c r="B13" s="1">
        <v>43935</v>
      </c>
      <c r="C13">
        <v>-180</v>
      </c>
      <c r="F13" t="s">
        <v>29</v>
      </c>
      <c r="G13" t="s">
        <v>578</v>
      </c>
      <c r="H13" t="s">
        <v>579</v>
      </c>
      <c r="L13" t="s">
        <v>580</v>
      </c>
      <c r="N13" s="6" t="s">
        <v>581</v>
      </c>
    </row>
    <row r="14" spans="1:14" x14ac:dyDescent="0.25">
      <c r="A14" t="s">
        <v>513</v>
      </c>
      <c r="B14" s="1">
        <v>43935</v>
      </c>
      <c r="C14">
        <v>-180</v>
      </c>
      <c r="F14" t="s">
        <v>29</v>
      </c>
      <c r="G14" t="s">
        <v>582</v>
      </c>
      <c r="H14" t="s">
        <v>583</v>
      </c>
      <c r="L14" t="s">
        <v>584</v>
      </c>
      <c r="N14" s="6" t="s">
        <v>585</v>
      </c>
    </row>
    <row r="15" spans="1:14" x14ac:dyDescent="0.25">
      <c r="A15" t="s">
        <v>513</v>
      </c>
      <c r="B15" s="1">
        <v>43938</v>
      </c>
      <c r="C15">
        <v>-26.89</v>
      </c>
      <c r="F15" t="s">
        <v>13</v>
      </c>
      <c r="I15" t="s">
        <v>430</v>
      </c>
      <c r="J15" t="s">
        <v>224</v>
      </c>
      <c r="K15" t="str">
        <f>"7506593903010016"</f>
        <v>7506593903010016</v>
      </c>
      <c r="N15" s="6" t="s">
        <v>586</v>
      </c>
    </row>
    <row r="16" spans="1:14" x14ac:dyDescent="0.25">
      <c r="A16" t="s">
        <v>513</v>
      </c>
      <c r="B16" s="1">
        <v>43938</v>
      </c>
      <c r="C16">
        <v>-123.12</v>
      </c>
      <c r="F16" t="s">
        <v>13</v>
      </c>
      <c r="I16" t="s">
        <v>223</v>
      </c>
      <c r="J16" t="s">
        <v>224</v>
      </c>
      <c r="K16" t="str">
        <f>"7506593903010016"</f>
        <v>7506593903010016</v>
      </c>
      <c r="N16" s="6" t="s">
        <v>587</v>
      </c>
    </row>
    <row r="17" spans="1:14" x14ac:dyDescent="0.25">
      <c r="A17" t="s">
        <v>513</v>
      </c>
      <c r="B17" s="1">
        <v>43941</v>
      </c>
      <c r="C17">
        <v>-53.67</v>
      </c>
      <c r="F17" t="s">
        <v>22</v>
      </c>
      <c r="I17" t="s">
        <v>260</v>
      </c>
      <c r="J17" t="s">
        <v>57</v>
      </c>
      <c r="K17" t="str">
        <f>"7506593903010016"</f>
        <v>7506593903010016</v>
      </c>
      <c r="N17" s="6" t="s">
        <v>588</v>
      </c>
    </row>
    <row r="18" spans="1:14" x14ac:dyDescent="0.25">
      <c r="A18" t="s">
        <v>513</v>
      </c>
      <c r="B18" s="1">
        <v>43941</v>
      </c>
      <c r="C18">
        <v>-91.6</v>
      </c>
      <c r="F18" t="s">
        <v>13</v>
      </c>
      <c r="I18" t="s">
        <v>226</v>
      </c>
      <c r="J18" t="s">
        <v>227</v>
      </c>
      <c r="K18" t="str">
        <f>"7506593903010016"</f>
        <v>7506593903010016</v>
      </c>
      <c r="N18" s="6" t="s">
        <v>589</v>
      </c>
    </row>
    <row r="19" spans="1:14" x14ac:dyDescent="0.25">
      <c r="A19" t="s">
        <v>513</v>
      </c>
      <c r="B19" s="1">
        <v>43942</v>
      </c>
      <c r="C19">
        <v>-3.3</v>
      </c>
      <c r="F19" t="s">
        <v>13</v>
      </c>
      <c r="I19" t="s">
        <v>310</v>
      </c>
      <c r="J19" t="s">
        <v>311</v>
      </c>
      <c r="K19" t="str">
        <f>"7506593903010016"</f>
        <v>7506593903010016</v>
      </c>
      <c r="N19" s="6" t="s">
        <v>590</v>
      </c>
    </row>
    <row r="20" spans="1:14" x14ac:dyDescent="0.25">
      <c r="A20" t="s">
        <v>513</v>
      </c>
      <c r="B20" s="1">
        <v>43944</v>
      </c>
      <c r="C20">
        <v>1073.92</v>
      </c>
      <c r="F20" t="s">
        <v>17</v>
      </c>
      <c r="G20" t="s">
        <v>127</v>
      </c>
      <c r="H20" t="s">
        <v>128</v>
      </c>
      <c r="L20" t="s">
        <v>591</v>
      </c>
      <c r="M20" t="s">
        <v>592</v>
      </c>
      <c r="N20" s="6" t="s">
        <v>593</v>
      </c>
    </row>
    <row r="21" spans="1:14" x14ac:dyDescent="0.25">
      <c r="A21" t="s">
        <v>513</v>
      </c>
      <c r="B21" s="1">
        <v>43948</v>
      </c>
      <c r="C21">
        <v>-41.77</v>
      </c>
      <c r="F21" t="s">
        <v>13</v>
      </c>
      <c r="I21" t="s">
        <v>89</v>
      </c>
      <c r="J21" t="s">
        <v>90</v>
      </c>
      <c r="K21" t="str">
        <f t="shared" ref="K21:K26" si="0">"7506593903010016"</f>
        <v>7506593903010016</v>
      </c>
      <c r="N21" s="6" t="s">
        <v>594</v>
      </c>
    </row>
    <row r="22" spans="1:14" x14ac:dyDescent="0.25">
      <c r="A22" t="s">
        <v>513</v>
      </c>
      <c r="B22" s="1">
        <v>43948</v>
      </c>
      <c r="C22">
        <v>-13.8</v>
      </c>
      <c r="F22" t="s">
        <v>13</v>
      </c>
      <c r="I22" t="s">
        <v>389</v>
      </c>
      <c r="J22" t="s">
        <v>57</v>
      </c>
      <c r="K22" t="str">
        <f t="shared" si="0"/>
        <v>7506593903010016</v>
      </c>
      <c r="N22" s="6" t="s">
        <v>595</v>
      </c>
    </row>
    <row r="23" spans="1:14" x14ac:dyDescent="0.25">
      <c r="A23" t="s">
        <v>513</v>
      </c>
      <c r="B23" s="1">
        <v>43948</v>
      </c>
      <c r="C23">
        <v>-80.37</v>
      </c>
      <c r="F23" t="s">
        <v>13</v>
      </c>
      <c r="I23" t="s">
        <v>226</v>
      </c>
      <c r="J23" t="s">
        <v>227</v>
      </c>
      <c r="K23" t="str">
        <f t="shared" si="0"/>
        <v>7506593903010016</v>
      </c>
      <c r="N23" s="6" t="s">
        <v>596</v>
      </c>
    </row>
    <row r="24" spans="1:14" x14ac:dyDescent="0.25">
      <c r="A24" t="s">
        <v>513</v>
      </c>
      <c r="B24" s="1">
        <v>43948</v>
      </c>
      <c r="C24">
        <v>-29.69</v>
      </c>
      <c r="F24" t="s">
        <v>13</v>
      </c>
      <c r="I24" t="s">
        <v>430</v>
      </c>
      <c r="J24" t="s">
        <v>224</v>
      </c>
      <c r="K24" t="str">
        <f t="shared" si="0"/>
        <v>7506593903010016</v>
      </c>
      <c r="N24" s="6" t="s">
        <v>597</v>
      </c>
    </row>
    <row r="25" spans="1:14" x14ac:dyDescent="0.25">
      <c r="A25" t="s">
        <v>513</v>
      </c>
      <c r="B25" s="1">
        <v>43950</v>
      </c>
      <c r="C25">
        <v>-71.3</v>
      </c>
      <c r="F25" t="s">
        <v>13</v>
      </c>
      <c r="I25" t="s">
        <v>598</v>
      </c>
      <c r="J25" t="s">
        <v>599</v>
      </c>
      <c r="K25" t="str">
        <f t="shared" si="0"/>
        <v>7506593903010016</v>
      </c>
      <c r="N25" s="6" t="s">
        <v>600</v>
      </c>
    </row>
    <row r="26" spans="1:14" x14ac:dyDescent="0.25">
      <c r="A26" t="s">
        <v>513</v>
      </c>
      <c r="B26" s="1">
        <v>43950</v>
      </c>
      <c r="C26">
        <v>-88.46</v>
      </c>
      <c r="F26" t="s">
        <v>13</v>
      </c>
      <c r="I26" t="s">
        <v>226</v>
      </c>
      <c r="J26" t="s">
        <v>227</v>
      </c>
      <c r="K26" t="str">
        <f t="shared" si="0"/>
        <v>7506593903010016</v>
      </c>
      <c r="N26" s="6" t="s">
        <v>601</v>
      </c>
    </row>
    <row r="27" spans="1:14" x14ac:dyDescent="0.25">
      <c r="A27" t="s">
        <v>513</v>
      </c>
      <c r="B27" s="1">
        <v>43951</v>
      </c>
      <c r="C27">
        <v>381.83</v>
      </c>
      <c r="F27" t="s">
        <v>17</v>
      </c>
      <c r="G27" t="s">
        <v>355</v>
      </c>
      <c r="H27" t="s">
        <v>356</v>
      </c>
      <c r="L27" t="s">
        <v>602</v>
      </c>
      <c r="N27" s="6" t="s">
        <v>603</v>
      </c>
    </row>
    <row r="29" spans="1:14" x14ac:dyDescent="0.25">
      <c r="C29" s="4" t="str">
        <f>C4</f>
        <v>PRIVE</v>
      </c>
      <c r="D29" s="4" t="str">
        <f>D4</f>
        <v>EXTRA</v>
      </c>
      <c r="E29" s="4" t="str">
        <f>E4</f>
        <v>SPECIAL</v>
      </c>
    </row>
    <row r="30" spans="1:14" x14ac:dyDescent="0.25">
      <c r="C30" s="9">
        <f>SUM(C5:C28)</f>
        <v>577.23000000000025</v>
      </c>
      <c r="D30" s="9">
        <f t="shared" ref="D30:E30" si="1">SUM(D5:D28)</f>
        <v>0</v>
      </c>
      <c r="E30" s="9">
        <f t="shared" si="1"/>
        <v>0</v>
      </c>
    </row>
    <row r="31" spans="1:14" x14ac:dyDescent="0.25">
      <c r="C31" s="78">
        <f>SUM(C30:D30)</f>
        <v>577.23000000000025</v>
      </c>
      <c r="D31" s="79"/>
      <c r="E31" s="3"/>
    </row>
  </sheetData>
  <mergeCells count="1">
    <mergeCell ref="C31:D3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234C2-FEDD-4FD1-BCEB-532B12EA38B8}">
  <dimension ref="A4:N42"/>
  <sheetViews>
    <sheetView topLeftCell="A13" workbookViewId="0">
      <selection activeCell="C36" sqref="C36"/>
    </sheetView>
  </sheetViews>
  <sheetFormatPr baseColWidth="10" defaultRowHeight="15" x14ac:dyDescent="0.25"/>
  <cols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513</v>
      </c>
      <c r="B5" s="1">
        <v>43955</v>
      </c>
      <c r="C5">
        <v>-10.95</v>
      </c>
      <c r="F5" t="s">
        <v>13</v>
      </c>
      <c r="I5" t="s">
        <v>430</v>
      </c>
      <c r="J5" t="s">
        <v>224</v>
      </c>
      <c r="K5" t="str">
        <f t="shared" ref="K5:K16" si="0">"7506593903010016"</f>
        <v>7506593903010016</v>
      </c>
      <c r="N5" s="6" t="s">
        <v>668</v>
      </c>
    </row>
    <row r="6" spans="1:14" x14ac:dyDescent="0.25">
      <c r="A6" t="s">
        <v>513</v>
      </c>
      <c r="B6" s="1">
        <v>43955</v>
      </c>
      <c r="C6">
        <v>-16.350000000000001</v>
      </c>
      <c r="F6" t="s">
        <v>13</v>
      </c>
      <c r="I6" t="s">
        <v>430</v>
      </c>
      <c r="J6" t="s">
        <v>224</v>
      </c>
      <c r="K6" t="str">
        <f t="shared" si="0"/>
        <v>7506593903010016</v>
      </c>
      <c r="N6" s="6" t="s">
        <v>669</v>
      </c>
    </row>
    <row r="7" spans="1:14" x14ac:dyDescent="0.25">
      <c r="A7" t="s">
        <v>520</v>
      </c>
      <c r="B7" s="1">
        <v>43957</v>
      </c>
      <c r="C7">
        <v>-39.15</v>
      </c>
      <c r="F7" t="s">
        <v>13</v>
      </c>
      <c r="I7" t="s">
        <v>226</v>
      </c>
      <c r="J7" t="s">
        <v>227</v>
      </c>
      <c r="K7" t="str">
        <f t="shared" si="0"/>
        <v>7506593903010016</v>
      </c>
      <c r="N7" s="6" t="s">
        <v>670</v>
      </c>
    </row>
    <row r="8" spans="1:14" x14ac:dyDescent="0.25">
      <c r="A8" t="s">
        <v>520</v>
      </c>
      <c r="B8" s="1">
        <v>43958</v>
      </c>
      <c r="C8">
        <v>-61.12</v>
      </c>
      <c r="F8" t="s">
        <v>13</v>
      </c>
      <c r="I8" t="s">
        <v>671</v>
      </c>
      <c r="J8" t="s">
        <v>144</v>
      </c>
      <c r="K8" t="str">
        <f t="shared" si="0"/>
        <v>7506593903010016</v>
      </c>
      <c r="N8" s="6" t="s">
        <v>672</v>
      </c>
    </row>
    <row r="9" spans="1:14" x14ac:dyDescent="0.25">
      <c r="A9" t="s">
        <v>520</v>
      </c>
      <c r="B9" s="1">
        <v>43958</v>
      </c>
      <c r="C9">
        <v>-33.75</v>
      </c>
      <c r="F9" t="s">
        <v>13</v>
      </c>
      <c r="I9" t="s">
        <v>598</v>
      </c>
      <c r="J9" t="s">
        <v>599</v>
      </c>
      <c r="K9" t="str">
        <f t="shared" si="0"/>
        <v>7506593903010016</v>
      </c>
      <c r="N9" s="6" t="s">
        <v>673</v>
      </c>
    </row>
    <row r="10" spans="1:14" x14ac:dyDescent="0.25">
      <c r="A10" t="s">
        <v>520</v>
      </c>
      <c r="B10" s="1">
        <v>43958</v>
      </c>
      <c r="C10">
        <v>-30.69</v>
      </c>
      <c r="F10" t="s">
        <v>13</v>
      </c>
      <c r="I10" t="s">
        <v>226</v>
      </c>
      <c r="J10" t="s">
        <v>227</v>
      </c>
      <c r="K10" t="str">
        <f t="shared" si="0"/>
        <v>7506593903010016</v>
      </c>
      <c r="N10" s="6" t="s">
        <v>674</v>
      </c>
    </row>
    <row r="11" spans="1:14" x14ac:dyDescent="0.25">
      <c r="A11" t="s">
        <v>520</v>
      </c>
      <c r="B11" s="1">
        <v>43962</v>
      </c>
      <c r="C11">
        <v>-44.87</v>
      </c>
      <c r="F11" t="s">
        <v>13</v>
      </c>
      <c r="I11" t="s">
        <v>223</v>
      </c>
      <c r="J11" t="s">
        <v>224</v>
      </c>
      <c r="K11" t="str">
        <f t="shared" si="0"/>
        <v>7506593903010016</v>
      </c>
      <c r="N11" s="6" t="s">
        <v>675</v>
      </c>
    </row>
    <row r="12" spans="1:14" x14ac:dyDescent="0.25">
      <c r="A12" t="s">
        <v>520</v>
      </c>
      <c r="B12" s="1">
        <v>43962</v>
      </c>
      <c r="C12">
        <v>-22.17</v>
      </c>
      <c r="F12" t="s">
        <v>22</v>
      </c>
      <c r="I12" t="s">
        <v>260</v>
      </c>
      <c r="J12" t="s">
        <v>57</v>
      </c>
      <c r="K12" t="str">
        <f t="shared" si="0"/>
        <v>7506593903010016</v>
      </c>
      <c r="N12" s="6" t="s">
        <v>676</v>
      </c>
    </row>
    <row r="13" spans="1:14" x14ac:dyDescent="0.25">
      <c r="A13" t="s">
        <v>520</v>
      </c>
      <c r="B13" s="1">
        <v>43963</v>
      </c>
      <c r="C13">
        <v>-8.35</v>
      </c>
      <c r="F13" t="s">
        <v>13</v>
      </c>
      <c r="I13" t="s">
        <v>384</v>
      </c>
      <c r="J13" t="s">
        <v>311</v>
      </c>
      <c r="K13" t="str">
        <f t="shared" si="0"/>
        <v>7506593903010016</v>
      </c>
      <c r="N13" s="6" t="s">
        <v>677</v>
      </c>
    </row>
    <row r="14" spans="1:14" x14ac:dyDescent="0.25">
      <c r="A14" t="s">
        <v>520</v>
      </c>
      <c r="B14" s="1">
        <v>43963</v>
      </c>
      <c r="C14">
        <v>-3.65</v>
      </c>
      <c r="F14" t="s">
        <v>13</v>
      </c>
      <c r="I14" t="s">
        <v>678</v>
      </c>
      <c r="J14" t="s">
        <v>679</v>
      </c>
      <c r="K14" t="str">
        <f t="shared" si="0"/>
        <v>7506593903010016</v>
      </c>
      <c r="N14" s="6" t="s">
        <v>680</v>
      </c>
    </row>
    <row r="15" spans="1:14" x14ac:dyDescent="0.25">
      <c r="A15" t="s">
        <v>520</v>
      </c>
      <c r="B15" s="1">
        <v>43963</v>
      </c>
      <c r="C15">
        <v>-11.49</v>
      </c>
      <c r="F15" t="s">
        <v>13</v>
      </c>
      <c r="I15" t="s">
        <v>413</v>
      </c>
      <c r="J15" t="s">
        <v>345</v>
      </c>
      <c r="K15" t="str">
        <f t="shared" si="0"/>
        <v>7506593903010016</v>
      </c>
      <c r="N15" s="6" t="s">
        <v>681</v>
      </c>
    </row>
    <row r="16" spans="1:14" x14ac:dyDescent="0.25">
      <c r="A16" t="s">
        <v>520</v>
      </c>
      <c r="B16" s="1">
        <v>43964</v>
      </c>
      <c r="C16">
        <v>-170</v>
      </c>
      <c r="F16" t="s">
        <v>43</v>
      </c>
      <c r="I16" t="s">
        <v>112</v>
      </c>
      <c r="J16" t="s">
        <v>57</v>
      </c>
      <c r="K16" t="str">
        <f t="shared" si="0"/>
        <v>7506593903010016</v>
      </c>
      <c r="N16" s="6" t="s">
        <v>682</v>
      </c>
    </row>
    <row r="17" spans="1:14" x14ac:dyDescent="0.25">
      <c r="A17" t="s">
        <v>520</v>
      </c>
      <c r="B17" s="1">
        <v>43964</v>
      </c>
      <c r="C17">
        <v>-0.5</v>
      </c>
      <c r="F17" t="s">
        <v>47</v>
      </c>
      <c r="N17" s="6" t="s">
        <v>48</v>
      </c>
    </row>
    <row r="18" spans="1:14" x14ac:dyDescent="0.25">
      <c r="A18" t="s">
        <v>520</v>
      </c>
      <c r="B18" s="1">
        <v>43965</v>
      </c>
      <c r="C18">
        <v>-9.92</v>
      </c>
      <c r="F18" t="s">
        <v>29</v>
      </c>
      <c r="G18" t="s">
        <v>349</v>
      </c>
      <c r="H18" t="s">
        <v>683</v>
      </c>
      <c r="L18">
        <v>620459074302</v>
      </c>
      <c r="N18" s="6" t="s">
        <v>684</v>
      </c>
    </row>
    <row r="19" spans="1:14" x14ac:dyDescent="0.25">
      <c r="A19" t="s">
        <v>520</v>
      </c>
      <c r="B19" s="1">
        <v>43965</v>
      </c>
      <c r="C19">
        <v>-50</v>
      </c>
      <c r="F19" t="s">
        <v>29</v>
      </c>
      <c r="G19" t="s">
        <v>685</v>
      </c>
      <c r="H19" t="s">
        <v>686</v>
      </c>
      <c r="L19" t="s">
        <v>687</v>
      </c>
      <c r="N19" s="6" t="s">
        <v>688</v>
      </c>
    </row>
    <row r="20" spans="1:14" x14ac:dyDescent="0.25">
      <c r="A20" t="s">
        <v>520</v>
      </c>
      <c r="B20" s="1">
        <v>43965</v>
      </c>
      <c r="C20">
        <v>-104.39</v>
      </c>
      <c r="F20" t="s">
        <v>13</v>
      </c>
      <c r="I20" t="s">
        <v>226</v>
      </c>
      <c r="J20" t="s">
        <v>227</v>
      </c>
      <c r="K20" t="str">
        <f t="shared" ref="K20:K25" si="1">"7506593903010016"</f>
        <v>7506593903010016</v>
      </c>
      <c r="N20" s="6" t="s">
        <v>689</v>
      </c>
    </row>
    <row r="21" spans="1:14" x14ac:dyDescent="0.25">
      <c r="A21" t="s">
        <v>520</v>
      </c>
      <c r="B21" s="1">
        <v>43965</v>
      </c>
      <c r="C21">
        <v>-43.7</v>
      </c>
      <c r="F21" t="s">
        <v>13</v>
      </c>
      <c r="I21" t="s">
        <v>89</v>
      </c>
      <c r="J21" t="s">
        <v>90</v>
      </c>
      <c r="K21" t="str">
        <f t="shared" si="1"/>
        <v>7506593903010016</v>
      </c>
      <c r="N21" s="6" t="s">
        <v>690</v>
      </c>
    </row>
    <row r="22" spans="1:14" x14ac:dyDescent="0.25">
      <c r="A22" t="s">
        <v>520</v>
      </c>
      <c r="B22" s="1">
        <v>43966</v>
      </c>
      <c r="C22">
        <v>-1.6</v>
      </c>
      <c r="F22" t="s">
        <v>13</v>
      </c>
      <c r="I22" t="s">
        <v>598</v>
      </c>
      <c r="J22" t="s">
        <v>599</v>
      </c>
      <c r="K22" t="str">
        <f t="shared" si="1"/>
        <v>7506593903010016</v>
      </c>
      <c r="N22" s="6" t="s">
        <v>691</v>
      </c>
    </row>
    <row r="23" spans="1:14" x14ac:dyDescent="0.25">
      <c r="A23" t="s">
        <v>520</v>
      </c>
      <c r="B23" s="1">
        <v>43969</v>
      </c>
      <c r="C23">
        <v>-21.91</v>
      </c>
      <c r="F23" t="s">
        <v>22</v>
      </c>
      <c r="I23" t="s">
        <v>260</v>
      </c>
      <c r="J23" t="s">
        <v>57</v>
      </c>
      <c r="K23" t="str">
        <f t="shared" si="1"/>
        <v>7506593903010016</v>
      </c>
      <c r="N23" s="6" t="s">
        <v>692</v>
      </c>
    </row>
    <row r="24" spans="1:14" x14ac:dyDescent="0.25">
      <c r="A24" t="s">
        <v>520</v>
      </c>
      <c r="B24" s="1">
        <v>43969</v>
      </c>
      <c r="C24">
        <v>-18.12</v>
      </c>
      <c r="F24" t="s">
        <v>22</v>
      </c>
      <c r="I24" t="s">
        <v>260</v>
      </c>
      <c r="J24" t="s">
        <v>57</v>
      </c>
      <c r="K24" t="str">
        <f t="shared" si="1"/>
        <v>7506593903010016</v>
      </c>
      <c r="N24" s="6" t="s">
        <v>693</v>
      </c>
    </row>
    <row r="25" spans="1:14" x14ac:dyDescent="0.25">
      <c r="A25" t="s">
        <v>616</v>
      </c>
      <c r="B25" s="1">
        <v>43970</v>
      </c>
      <c r="C25">
        <v>-2.7</v>
      </c>
      <c r="F25" t="s">
        <v>13</v>
      </c>
      <c r="I25" t="s">
        <v>384</v>
      </c>
      <c r="J25" t="s">
        <v>311</v>
      </c>
      <c r="K25" t="str">
        <f t="shared" si="1"/>
        <v>7506593903010016</v>
      </c>
      <c r="N25" s="6" t="s">
        <v>694</v>
      </c>
    </row>
    <row r="26" spans="1:14" x14ac:dyDescent="0.25">
      <c r="A26" t="s">
        <v>616</v>
      </c>
      <c r="B26" s="1">
        <v>43971</v>
      </c>
      <c r="C26">
        <v>1890.25</v>
      </c>
      <c r="F26" t="s">
        <v>17</v>
      </c>
      <c r="G26" t="s">
        <v>127</v>
      </c>
      <c r="H26" t="s">
        <v>128</v>
      </c>
      <c r="L26" t="s">
        <v>695</v>
      </c>
      <c r="M26" t="s">
        <v>696</v>
      </c>
      <c r="N26" s="6" t="s">
        <v>697</v>
      </c>
    </row>
    <row r="27" spans="1:14" x14ac:dyDescent="0.25">
      <c r="A27" t="s">
        <v>616</v>
      </c>
      <c r="B27" s="1">
        <v>43976</v>
      </c>
      <c r="C27">
        <v>-29.5</v>
      </c>
      <c r="F27" t="s">
        <v>13</v>
      </c>
      <c r="I27" t="s">
        <v>430</v>
      </c>
      <c r="J27" t="s">
        <v>224</v>
      </c>
      <c r="K27" t="str">
        <f>"7506593903010016"</f>
        <v>7506593903010016</v>
      </c>
      <c r="N27" s="6" t="s">
        <v>698</v>
      </c>
    </row>
    <row r="28" spans="1:14" x14ac:dyDescent="0.25">
      <c r="A28" t="s">
        <v>616</v>
      </c>
      <c r="B28" s="1">
        <v>43976</v>
      </c>
      <c r="C28">
        <v>-89.04</v>
      </c>
      <c r="F28" t="s">
        <v>13</v>
      </c>
      <c r="I28" t="s">
        <v>226</v>
      </c>
      <c r="J28" t="s">
        <v>227</v>
      </c>
      <c r="K28" t="str">
        <f>"7506593903010016"</f>
        <v>7506593903010016</v>
      </c>
      <c r="N28" s="6" t="s">
        <v>699</v>
      </c>
    </row>
    <row r="29" spans="1:14" x14ac:dyDescent="0.25">
      <c r="A29" t="s">
        <v>616</v>
      </c>
      <c r="B29" s="1">
        <v>43976</v>
      </c>
      <c r="C29">
        <v>-17.95</v>
      </c>
      <c r="F29" t="s">
        <v>13</v>
      </c>
      <c r="I29" t="s">
        <v>344</v>
      </c>
      <c r="J29" t="s">
        <v>345</v>
      </c>
      <c r="K29" t="str">
        <f>"7506593903010016"</f>
        <v>7506593903010016</v>
      </c>
      <c r="N29" s="6" t="s">
        <v>700</v>
      </c>
    </row>
    <row r="30" spans="1:14" x14ac:dyDescent="0.25">
      <c r="A30" t="s">
        <v>616</v>
      </c>
      <c r="B30" s="1">
        <v>43978</v>
      </c>
      <c r="C30">
        <v>22.78</v>
      </c>
      <c r="F30" t="s">
        <v>17</v>
      </c>
      <c r="G30" t="s">
        <v>163</v>
      </c>
      <c r="H30" t="s">
        <v>164</v>
      </c>
      <c r="L30" t="s">
        <v>701</v>
      </c>
      <c r="M30" t="s">
        <v>702</v>
      </c>
      <c r="N30" s="6" t="s">
        <v>703</v>
      </c>
    </row>
    <row r="31" spans="1:14" x14ac:dyDescent="0.25">
      <c r="A31" t="s">
        <v>616</v>
      </c>
      <c r="B31" s="1">
        <v>43978</v>
      </c>
      <c r="C31">
        <v>14.78</v>
      </c>
      <c r="F31" t="s">
        <v>17</v>
      </c>
      <c r="G31" t="s">
        <v>163</v>
      </c>
      <c r="H31" t="s">
        <v>164</v>
      </c>
      <c r="L31" t="s">
        <v>704</v>
      </c>
      <c r="M31" t="s">
        <v>702</v>
      </c>
      <c r="N31" s="6" t="s">
        <v>705</v>
      </c>
    </row>
    <row r="32" spans="1:14" x14ac:dyDescent="0.25">
      <c r="A32" t="s">
        <v>616</v>
      </c>
      <c r="B32" s="1">
        <v>43978</v>
      </c>
      <c r="C32">
        <v>49.12</v>
      </c>
      <c r="F32" t="s">
        <v>17</v>
      </c>
      <c r="G32" t="s">
        <v>163</v>
      </c>
      <c r="H32" t="s">
        <v>164</v>
      </c>
      <c r="L32" t="s">
        <v>706</v>
      </c>
      <c r="M32" t="s">
        <v>702</v>
      </c>
      <c r="N32" s="6" t="s">
        <v>707</v>
      </c>
    </row>
    <row r="33" spans="1:14" x14ac:dyDescent="0.25">
      <c r="A33" t="s">
        <v>616</v>
      </c>
      <c r="B33" s="1">
        <v>43978</v>
      </c>
      <c r="C33">
        <v>14.78</v>
      </c>
      <c r="F33" t="s">
        <v>17</v>
      </c>
      <c r="G33" t="s">
        <v>163</v>
      </c>
      <c r="H33" t="s">
        <v>164</v>
      </c>
      <c r="L33" t="s">
        <v>708</v>
      </c>
      <c r="M33" t="s">
        <v>702</v>
      </c>
      <c r="N33" s="6" t="s">
        <v>709</v>
      </c>
    </row>
    <row r="34" spans="1:14" x14ac:dyDescent="0.25">
      <c r="A34" t="s">
        <v>616</v>
      </c>
      <c r="B34" s="1">
        <v>43979</v>
      </c>
      <c r="C34">
        <v>-79.08</v>
      </c>
      <c r="F34" t="s">
        <v>13</v>
      </c>
      <c r="I34" t="s">
        <v>226</v>
      </c>
      <c r="J34" t="s">
        <v>227</v>
      </c>
      <c r="K34" t="str">
        <f>"7506593903010016"</f>
        <v>7506593903010016</v>
      </c>
      <c r="N34" s="6" t="s">
        <v>710</v>
      </c>
    </row>
    <row r="35" spans="1:14" x14ac:dyDescent="0.25">
      <c r="A35" t="s">
        <v>616</v>
      </c>
      <c r="B35" s="1">
        <v>43979</v>
      </c>
      <c r="C35">
        <v>-9.5500000000000007</v>
      </c>
      <c r="F35" t="s">
        <v>13</v>
      </c>
      <c r="I35" t="s">
        <v>430</v>
      </c>
      <c r="J35" t="s">
        <v>224</v>
      </c>
      <c r="K35" t="str">
        <f>"7506593903010016"</f>
        <v>7506593903010016</v>
      </c>
      <c r="N35" s="6" t="s">
        <v>711</v>
      </c>
    </row>
    <row r="36" spans="1:14" x14ac:dyDescent="0.25">
      <c r="A36" t="s">
        <v>616</v>
      </c>
      <c r="B36" s="1">
        <v>43980</v>
      </c>
      <c r="C36">
        <v>380.61</v>
      </c>
      <c r="F36" t="s">
        <v>17</v>
      </c>
      <c r="G36" t="s">
        <v>355</v>
      </c>
      <c r="H36" t="s">
        <v>356</v>
      </c>
      <c r="L36" t="s">
        <v>712</v>
      </c>
      <c r="N36" s="6" t="s">
        <v>713</v>
      </c>
    </row>
    <row r="37" spans="1:14" x14ac:dyDescent="0.25">
      <c r="A37" t="s">
        <v>616</v>
      </c>
      <c r="B37" s="1">
        <v>43980</v>
      </c>
      <c r="C37">
        <v>-150</v>
      </c>
      <c r="F37" t="s">
        <v>13</v>
      </c>
      <c r="I37" t="s">
        <v>298</v>
      </c>
      <c r="J37" t="s">
        <v>144</v>
      </c>
      <c r="K37" t="str">
        <f>"7506593903010016"</f>
        <v>7506593903010016</v>
      </c>
      <c r="N37" s="6" t="s">
        <v>714</v>
      </c>
    </row>
    <row r="38" spans="1:14" x14ac:dyDescent="0.25">
      <c r="A38" t="s">
        <v>616</v>
      </c>
      <c r="B38" s="1">
        <v>43984</v>
      </c>
      <c r="C38">
        <v>-26.76</v>
      </c>
      <c r="F38" t="s">
        <v>13</v>
      </c>
      <c r="I38" t="s">
        <v>223</v>
      </c>
      <c r="J38" t="s">
        <v>224</v>
      </c>
      <c r="K38" t="str">
        <f>"7506593903010016"</f>
        <v>7506593903010016</v>
      </c>
      <c r="N38" s="6" t="s">
        <v>715</v>
      </c>
    </row>
    <row r="40" spans="1:14" x14ac:dyDescent="0.25">
      <c r="C40" s="4" t="str">
        <f>C4</f>
        <v>PRIVE</v>
      </c>
      <c r="D40" s="4" t="str">
        <f t="shared" ref="D40:E40" si="2">D4</f>
        <v>EXTRA</v>
      </c>
      <c r="E40" s="4" t="str">
        <f t="shared" si="2"/>
        <v>SPECIAL</v>
      </c>
    </row>
    <row r="41" spans="1:14" x14ac:dyDescent="0.25">
      <c r="C41" s="9">
        <f>SUM(C5:C39)</f>
        <v>1265.0599999999997</v>
      </c>
      <c r="D41" s="9">
        <f t="shared" ref="D41:E41" si="3">SUM(D5:D39)</f>
        <v>0</v>
      </c>
      <c r="E41" s="9">
        <f t="shared" si="3"/>
        <v>0</v>
      </c>
    </row>
    <row r="42" spans="1:14" x14ac:dyDescent="0.25">
      <c r="C42" s="78">
        <f>SUM(C41:D41)</f>
        <v>1265.0599999999997</v>
      </c>
      <c r="D42" s="79"/>
      <c r="E42" s="3"/>
    </row>
  </sheetData>
  <mergeCells count="1">
    <mergeCell ref="C42:D4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08C18-7237-4ADE-9F5B-E2D11C936F9C}">
  <dimension ref="A4:N42"/>
  <sheetViews>
    <sheetView workbookViewId="0">
      <selection activeCell="A40" sqref="A40:XFD43"/>
    </sheetView>
  </sheetViews>
  <sheetFormatPr baseColWidth="10" defaultRowHeight="15" x14ac:dyDescent="0.25"/>
  <cols>
    <col min="14" max="14" width="11.42578125" style="6"/>
  </cols>
  <sheetData>
    <row r="4" spans="1:14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5" spans="1:14" x14ac:dyDescent="0.25">
      <c r="A5" t="s">
        <v>616</v>
      </c>
      <c r="B5" s="1">
        <v>43984</v>
      </c>
      <c r="C5">
        <v>-2.7</v>
      </c>
      <c r="F5" t="s">
        <v>13</v>
      </c>
      <c r="I5" t="s">
        <v>384</v>
      </c>
      <c r="J5" t="s">
        <v>311</v>
      </c>
      <c r="K5" t="str">
        <f t="shared" ref="K5:K29" si="0">"7506593903010016"</f>
        <v>7506593903010016</v>
      </c>
      <c r="N5" s="6" t="s">
        <v>783</v>
      </c>
    </row>
    <row r="6" spans="1:14" x14ac:dyDescent="0.25">
      <c r="A6" t="s">
        <v>616</v>
      </c>
      <c r="B6" s="1">
        <v>43984</v>
      </c>
      <c r="C6">
        <v>-1.7</v>
      </c>
      <c r="F6" t="s">
        <v>22</v>
      </c>
      <c r="I6" t="s">
        <v>784</v>
      </c>
      <c r="J6" t="s">
        <v>144</v>
      </c>
      <c r="K6" t="str">
        <f t="shared" si="0"/>
        <v>7506593903010016</v>
      </c>
      <c r="N6" s="6" t="s">
        <v>785</v>
      </c>
    </row>
    <row r="7" spans="1:14" x14ac:dyDescent="0.25">
      <c r="A7" t="s">
        <v>616</v>
      </c>
      <c r="B7" s="1">
        <v>43984</v>
      </c>
      <c r="C7">
        <v>-1.6</v>
      </c>
      <c r="F7" t="s">
        <v>22</v>
      </c>
      <c r="I7" t="s">
        <v>250</v>
      </c>
      <c r="J7" t="s">
        <v>251</v>
      </c>
      <c r="K7" t="str">
        <f t="shared" si="0"/>
        <v>7506593903010016</v>
      </c>
      <c r="N7" s="6" t="s">
        <v>786</v>
      </c>
    </row>
    <row r="8" spans="1:14" x14ac:dyDescent="0.25">
      <c r="A8" t="s">
        <v>616</v>
      </c>
      <c r="B8" s="1">
        <v>43984</v>
      </c>
      <c r="C8">
        <v>-33.5</v>
      </c>
      <c r="F8" t="s">
        <v>22</v>
      </c>
      <c r="I8" t="s">
        <v>260</v>
      </c>
      <c r="J8" t="s">
        <v>57</v>
      </c>
      <c r="K8" t="str">
        <f t="shared" si="0"/>
        <v>7506593903010016</v>
      </c>
      <c r="N8" s="6" t="s">
        <v>787</v>
      </c>
    </row>
    <row r="9" spans="1:14" x14ac:dyDescent="0.25">
      <c r="A9" t="s">
        <v>616</v>
      </c>
      <c r="B9" s="1">
        <v>43984</v>
      </c>
      <c r="C9">
        <v>-2.4</v>
      </c>
      <c r="F9" t="s">
        <v>13</v>
      </c>
      <c r="I9" t="s">
        <v>598</v>
      </c>
      <c r="J9" t="s">
        <v>599</v>
      </c>
      <c r="K9" t="str">
        <f t="shared" si="0"/>
        <v>7506593903010016</v>
      </c>
      <c r="N9" s="6" t="s">
        <v>788</v>
      </c>
    </row>
    <row r="10" spans="1:14" x14ac:dyDescent="0.25">
      <c r="A10" t="s">
        <v>636</v>
      </c>
      <c r="B10" s="1">
        <v>43985</v>
      </c>
      <c r="C10">
        <v>-32.5</v>
      </c>
      <c r="F10" t="s">
        <v>13</v>
      </c>
      <c r="I10" t="s">
        <v>223</v>
      </c>
      <c r="J10" t="s">
        <v>224</v>
      </c>
      <c r="K10" t="str">
        <f t="shared" si="0"/>
        <v>7506593903010016</v>
      </c>
      <c r="N10" s="6" t="s">
        <v>789</v>
      </c>
    </row>
    <row r="11" spans="1:14" x14ac:dyDescent="0.25">
      <c r="A11" t="s">
        <v>636</v>
      </c>
      <c r="B11" s="1">
        <v>43987</v>
      </c>
      <c r="C11">
        <v>-101.74</v>
      </c>
      <c r="F11" t="s">
        <v>13</v>
      </c>
      <c r="I11" t="s">
        <v>226</v>
      </c>
      <c r="J11" t="s">
        <v>227</v>
      </c>
      <c r="K11" t="str">
        <f t="shared" si="0"/>
        <v>7506593903010016</v>
      </c>
      <c r="N11" s="6" t="s">
        <v>790</v>
      </c>
    </row>
    <row r="12" spans="1:14" x14ac:dyDescent="0.25">
      <c r="A12" t="s">
        <v>636</v>
      </c>
      <c r="B12" s="1">
        <v>43990</v>
      </c>
      <c r="C12">
        <v>-3.9</v>
      </c>
      <c r="F12" t="s">
        <v>13</v>
      </c>
      <c r="I12" t="s">
        <v>430</v>
      </c>
      <c r="J12" t="s">
        <v>224</v>
      </c>
      <c r="K12" t="str">
        <f t="shared" si="0"/>
        <v>7506593903010016</v>
      </c>
      <c r="N12" s="6" t="s">
        <v>791</v>
      </c>
    </row>
    <row r="13" spans="1:14" x14ac:dyDescent="0.25">
      <c r="A13" t="s">
        <v>636</v>
      </c>
      <c r="B13" s="1">
        <v>43990</v>
      </c>
      <c r="C13">
        <v>-23.42</v>
      </c>
      <c r="F13" t="s">
        <v>13</v>
      </c>
      <c r="I13" t="s">
        <v>768</v>
      </c>
      <c r="J13" t="s">
        <v>57</v>
      </c>
      <c r="K13" t="str">
        <f t="shared" si="0"/>
        <v>7506593903010016</v>
      </c>
      <c r="N13" s="6" t="s">
        <v>792</v>
      </c>
    </row>
    <row r="14" spans="1:14" x14ac:dyDescent="0.25">
      <c r="A14" t="s">
        <v>636</v>
      </c>
      <c r="B14" s="1">
        <v>43990</v>
      </c>
      <c r="C14">
        <v>-8.4</v>
      </c>
      <c r="F14" t="s">
        <v>13</v>
      </c>
      <c r="I14" t="s">
        <v>226</v>
      </c>
      <c r="J14" t="s">
        <v>227</v>
      </c>
      <c r="K14" t="str">
        <f t="shared" si="0"/>
        <v>7506593903010016</v>
      </c>
      <c r="N14" s="6" t="s">
        <v>793</v>
      </c>
    </row>
    <row r="15" spans="1:14" x14ac:dyDescent="0.25">
      <c r="A15" t="s">
        <v>636</v>
      </c>
      <c r="B15" s="1">
        <v>43990</v>
      </c>
      <c r="C15">
        <v>-33.229999999999997</v>
      </c>
      <c r="F15" t="s">
        <v>22</v>
      </c>
      <c r="I15" t="s">
        <v>720</v>
      </c>
      <c r="J15" t="s">
        <v>345</v>
      </c>
      <c r="K15" t="str">
        <f t="shared" si="0"/>
        <v>7506593903010016</v>
      </c>
      <c r="N15" s="6" t="s">
        <v>794</v>
      </c>
    </row>
    <row r="16" spans="1:14" x14ac:dyDescent="0.25">
      <c r="A16" t="s">
        <v>636</v>
      </c>
      <c r="B16" s="1">
        <v>43991</v>
      </c>
      <c r="C16">
        <v>-47.26</v>
      </c>
      <c r="F16" t="s">
        <v>13</v>
      </c>
      <c r="I16" t="s">
        <v>89</v>
      </c>
      <c r="J16" t="s">
        <v>90</v>
      </c>
      <c r="K16" t="str">
        <f t="shared" si="0"/>
        <v>7506593903010016</v>
      </c>
      <c r="N16" s="6" t="s">
        <v>795</v>
      </c>
    </row>
    <row r="17" spans="1:14" x14ac:dyDescent="0.25">
      <c r="A17" t="s">
        <v>636</v>
      </c>
      <c r="B17" s="1">
        <v>43993</v>
      </c>
      <c r="C17">
        <v>-15.5</v>
      </c>
      <c r="F17" t="s">
        <v>13</v>
      </c>
      <c r="I17" t="s">
        <v>745</v>
      </c>
      <c r="J17" t="s">
        <v>746</v>
      </c>
      <c r="K17" t="str">
        <f t="shared" si="0"/>
        <v>7506593903010016</v>
      </c>
      <c r="N17" s="6" t="s">
        <v>796</v>
      </c>
    </row>
    <row r="18" spans="1:14" x14ac:dyDescent="0.25">
      <c r="A18" t="s">
        <v>636</v>
      </c>
      <c r="B18" s="1">
        <v>43994</v>
      </c>
      <c r="C18">
        <v>-2.4</v>
      </c>
      <c r="F18" t="s">
        <v>13</v>
      </c>
      <c r="I18" t="s">
        <v>56</v>
      </c>
      <c r="J18" t="s">
        <v>57</v>
      </c>
      <c r="K18" t="str">
        <f t="shared" si="0"/>
        <v>7506593903010016</v>
      </c>
      <c r="N18" s="6" t="s">
        <v>797</v>
      </c>
    </row>
    <row r="19" spans="1:14" x14ac:dyDescent="0.25">
      <c r="A19" t="s">
        <v>636</v>
      </c>
      <c r="B19" s="1">
        <v>43994</v>
      </c>
      <c r="C19">
        <v>-2.5</v>
      </c>
      <c r="F19" t="s">
        <v>13</v>
      </c>
      <c r="I19" t="s">
        <v>389</v>
      </c>
      <c r="J19" t="s">
        <v>57</v>
      </c>
      <c r="K19" t="str">
        <f t="shared" si="0"/>
        <v>7506593903010016</v>
      </c>
      <c r="N19" s="6" t="s">
        <v>798</v>
      </c>
    </row>
    <row r="20" spans="1:14" x14ac:dyDescent="0.25">
      <c r="A20" t="s">
        <v>636</v>
      </c>
      <c r="B20" s="1">
        <v>43994</v>
      </c>
      <c r="C20">
        <v>-106.04</v>
      </c>
      <c r="F20" t="s">
        <v>13</v>
      </c>
      <c r="I20" t="s">
        <v>226</v>
      </c>
      <c r="J20" t="s">
        <v>227</v>
      </c>
      <c r="K20" t="str">
        <f t="shared" si="0"/>
        <v>7506593903010016</v>
      </c>
      <c r="N20" s="6" t="s">
        <v>799</v>
      </c>
    </row>
    <row r="21" spans="1:14" x14ac:dyDescent="0.25">
      <c r="A21" t="s">
        <v>636</v>
      </c>
      <c r="B21" s="1">
        <v>43994</v>
      </c>
      <c r="C21">
        <v>-2.7</v>
      </c>
      <c r="F21" t="s">
        <v>13</v>
      </c>
      <c r="I21" t="s">
        <v>310</v>
      </c>
      <c r="J21" t="s">
        <v>311</v>
      </c>
      <c r="K21" t="str">
        <f t="shared" si="0"/>
        <v>7506593903010016</v>
      </c>
      <c r="N21" s="6" t="s">
        <v>800</v>
      </c>
    </row>
    <row r="22" spans="1:14" x14ac:dyDescent="0.25">
      <c r="A22" t="s">
        <v>636</v>
      </c>
      <c r="B22" s="1">
        <v>43997</v>
      </c>
      <c r="C22">
        <v>-2.8</v>
      </c>
      <c r="F22" t="s">
        <v>13</v>
      </c>
      <c r="I22" t="s">
        <v>56</v>
      </c>
      <c r="J22" t="s">
        <v>57</v>
      </c>
      <c r="K22" t="str">
        <f t="shared" si="0"/>
        <v>7506593903010016</v>
      </c>
      <c r="N22" s="6" t="s">
        <v>801</v>
      </c>
    </row>
    <row r="23" spans="1:14" x14ac:dyDescent="0.25">
      <c r="A23" t="s">
        <v>636</v>
      </c>
      <c r="B23" s="1">
        <v>43998</v>
      </c>
      <c r="C23">
        <v>-29.32</v>
      </c>
      <c r="F23" t="s">
        <v>22</v>
      </c>
      <c r="I23" t="s">
        <v>260</v>
      </c>
      <c r="J23" t="s">
        <v>57</v>
      </c>
      <c r="K23" t="str">
        <f t="shared" si="0"/>
        <v>7506593903010016</v>
      </c>
      <c r="N23" s="6" t="s">
        <v>802</v>
      </c>
    </row>
    <row r="24" spans="1:14" x14ac:dyDescent="0.25">
      <c r="A24" t="s">
        <v>636</v>
      </c>
      <c r="B24" s="1">
        <v>43998</v>
      </c>
      <c r="C24">
        <v>-3.9</v>
      </c>
      <c r="F24" t="s">
        <v>13</v>
      </c>
      <c r="I24" t="s">
        <v>310</v>
      </c>
      <c r="J24" t="s">
        <v>311</v>
      </c>
      <c r="K24" t="str">
        <f t="shared" si="0"/>
        <v>7506593903010016</v>
      </c>
      <c r="N24" s="6" t="s">
        <v>803</v>
      </c>
    </row>
    <row r="25" spans="1:14" x14ac:dyDescent="0.25">
      <c r="A25" t="s">
        <v>636</v>
      </c>
      <c r="B25" s="1">
        <v>44000</v>
      </c>
      <c r="C25">
        <v>-4.9800000000000004</v>
      </c>
      <c r="F25" t="s">
        <v>13</v>
      </c>
      <c r="I25" t="s">
        <v>223</v>
      </c>
      <c r="J25" t="s">
        <v>224</v>
      </c>
      <c r="K25" t="str">
        <f t="shared" si="0"/>
        <v>7506593903010016</v>
      </c>
      <c r="N25" s="6" t="s">
        <v>804</v>
      </c>
    </row>
    <row r="26" spans="1:14" x14ac:dyDescent="0.25">
      <c r="A26" t="s">
        <v>636</v>
      </c>
      <c r="B26" s="1">
        <v>44000</v>
      </c>
      <c r="C26">
        <v>-79.209999999999994</v>
      </c>
      <c r="F26" t="s">
        <v>13</v>
      </c>
      <c r="I26" t="s">
        <v>226</v>
      </c>
      <c r="J26" t="s">
        <v>227</v>
      </c>
      <c r="K26" t="str">
        <f t="shared" si="0"/>
        <v>7506593903010016</v>
      </c>
      <c r="N26" s="6" t="s">
        <v>805</v>
      </c>
    </row>
    <row r="27" spans="1:14" x14ac:dyDescent="0.25">
      <c r="A27" t="s">
        <v>636</v>
      </c>
      <c r="B27" s="1">
        <v>44004</v>
      </c>
      <c r="C27">
        <v>-43.42</v>
      </c>
      <c r="F27" t="s">
        <v>13</v>
      </c>
      <c r="I27" t="s">
        <v>542</v>
      </c>
      <c r="J27" t="s">
        <v>57</v>
      </c>
      <c r="K27" t="str">
        <f t="shared" si="0"/>
        <v>7506593903010016</v>
      </c>
      <c r="N27" s="6" t="s">
        <v>806</v>
      </c>
    </row>
    <row r="28" spans="1:14" x14ac:dyDescent="0.25">
      <c r="A28" t="s">
        <v>636</v>
      </c>
      <c r="B28" s="1">
        <v>44004</v>
      </c>
      <c r="C28">
        <v>-15.95</v>
      </c>
      <c r="F28" t="s">
        <v>13</v>
      </c>
      <c r="I28" t="s">
        <v>542</v>
      </c>
      <c r="J28" t="s">
        <v>57</v>
      </c>
      <c r="K28" t="str">
        <f t="shared" si="0"/>
        <v>7506593903010016</v>
      </c>
      <c r="N28" s="6" t="s">
        <v>807</v>
      </c>
    </row>
    <row r="29" spans="1:14" x14ac:dyDescent="0.25">
      <c r="A29" t="s">
        <v>636</v>
      </c>
      <c r="B29" s="1">
        <v>44004</v>
      </c>
      <c r="C29">
        <v>-40.049999999999997</v>
      </c>
      <c r="F29" t="s">
        <v>22</v>
      </c>
      <c r="I29" t="s">
        <v>260</v>
      </c>
      <c r="J29" t="s">
        <v>57</v>
      </c>
      <c r="K29" t="str">
        <f t="shared" si="0"/>
        <v>7506593903010016</v>
      </c>
      <c r="N29" s="6" t="s">
        <v>808</v>
      </c>
    </row>
    <row r="30" spans="1:14" x14ac:dyDescent="0.25">
      <c r="A30" t="s">
        <v>636</v>
      </c>
      <c r="B30" s="1">
        <v>44005</v>
      </c>
      <c r="C30">
        <v>1069.33</v>
      </c>
      <c r="F30" t="s">
        <v>17</v>
      </c>
      <c r="G30" t="s">
        <v>127</v>
      </c>
      <c r="H30" t="s">
        <v>128</v>
      </c>
      <c r="L30" t="s">
        <v>809</v>
      </c>
      <c r="M30" t="s">
        <v>810</v>
      </c>
      <c r="N30" s="6" t="s">
        <v>811</v>
      </c>
    </row>
    <row r="31" spans="1:14" x14ac:dyDescent="0.25">
      <c r="A31" t="s">
        <v>636</v>
      </c>
      <c r="B31" s="1">
        <v>44007</v>
      </c>
      <c r="C31">
        <v>105.59</v>
      </c>
      <c r="F31" t="s">
        <v>17</v>
      </c>
      <c r="G31" t="s">
        <v>355</v>
      </c>
      <c r="H31" t="s">
        <v>356</v>
      </c>
      <c r="L31" t="s">
        <v>812</v>
      </c>
      <c r="N31" s="6" t="s">
        <v>813</v>
      </c>
    </row>
    <row r="32" spans="1:14" x14ac:dyDescent="0.25">
      <c r="A32" t="s">
        <v>636</v>
      </c>
      <c r="B32" s="1">
        <v>44007</v>
      </c>
      <c r="C32">
        <v>-104.64</v>
      </c>
      <c r="F32" t="s">
        <v>13</v>
      </c>
      <c r="I32" t="s">
        <v>226</v>
      </c>
      <c r="J32" t="s">
        <v>227</v>
      </c>
      <c r="K32" t="str">
        <f t="shared" ref="K32:K38" si="1">"7506593903010016"</f>
        <v>7506593903010016</v>
      </c>
      <c r="N32" s="6" t="s">
        <v>814</v>
      </c>
    </row>
    <row r="33" spans="1:14" x14ac:dyDescent="0.25">
      <c r="A33" t="s">
        <v>636</v>
      </c>
      <c r="B33" s="1">
        <v>44008</v>
      </c>
      <c r="C33">
        <v>-34.5</v>
      </c>
      <c r="F33" t="s">
        <v>13</v>
      </c>
      <c r="I33" t="s">
        <v>213</v>
      </c>
      <c r="J33" t="s">
        <v>214</v>
      </c>
      <c r="K33" t="str">
        <f t="shared" si="1"/>
        <v>7506593903010016</v>
      </c>
      <c r="N33" s="6" t="s">
        <v>815</v>
      </c>
    </row>
    <row r="34" spans="1:14" x14ac:dyDescent="0.25">
      <c r="A34" t="s">
        <v>636</v>
      </c>
      <c r="B34" s="1">
        <v>44008</v>
      </c>
      <c r="C34">
        <v>-2.7</v>
      </c>
      <c r="F34" t="s">
        <v>13</v>
      </c>
      <c r="I34" t="s">
        <v>310</v>
      </c>
      <c r="J34" t="s">
        <v>311</v>
      </c>
      <c r="K34" t="str">
        <f t="shared" si="1"/>
        <v>7506593903010016</v>
      </c>
      <c r="N34" s="6" t="s">
        <v>816</v>
      </c>
    </row>
    <row r="35" spans="1:14" x14ac:dyDescent="0.25">
      <c r="A35" t="s">
        <v>636</v>
      </c>
      <c r="B35" s="1">
        <v>44008</v>
      </c>
      <c r="C35">
        <v>-17.899999999999999</v>
      </c>
      <c r="F35" t="s">
        <v>13</v>
      </c>
      <c r="I35" t="s">
        <v>542</v>
      </c>
      <c r="J35" t="s">
        <v>57</v>
      </c>
      <c r="K35" t="str">
        <f t="shared" si="1"/>
        <v>7506593903010016</v>
      </c>
      <c r="N35" s="6" t="s">
        <v>817</v>
      </c>
    </row>
    <row r="36" spans="1:14" x14ac:dyDescent="0.25">
      <c r="A36" t="s">
        <v>636</v>
      </c>
      <c r="B36" s="1">
        <v>44011</v>
      </c>
      <c r="C36">
        <v>-7.85</v>
      </c>
      <c r="F36" t="s">
        <v>13</v>
      </c>
      <c r="I36" t="s">
        <v>430</v>
      </c>
      <c r="J36" t="s">
        <v>224</v>
      </c>
      <c r="K36" t="str">
        <f t="shared" si="1"/>
        <v>7506593903010016</v>
      </c>
      <c r="N36" s="6" t="s">
        <v>818</v>
      </c>
    </row>
    <row r="37" spans="1:14" x14ac:dyDescent="0.25">
      <c r="A37" t="s">
        <v>636</v>
      </c>
      <c r="B37" s="1">
        <v>44011</v>
      </c>
      <c r="C37">
        <v>-22.5</v>
      </c>
      <c r="F37" t="s">
        <v>13</v>
      </c>
      <c r="I37" t="s">
        <v>819</v>
      </c>
      <c r="J37" t="s">
        <v>57</v>
      </c>
      <c r="K37" t="str">
        <f t="shared" si="1"/>
        <v>7506593903010016</v>
      </c>
      <c r="N37" s="6" t="s">
        <v>820</v>
      </c>
    </row>
    <row r="38" spans="1:14" x14ac:dyDescent="0.25">
      <c r="A38" t="s">
        <v>636</v>
      </c>
      <c r="B38" s="1">
        <v>44012</v>
      </c>
      <c r="C38">
        <v>-2.6</v>
      </c>
      <c r="F38" t="s">
        <v>13</v>
      </c>
      <c r="I38" t="s">
        <v>430</v>
      </c>
      <c r="J38" t="s">
        <v>224</v>
      </c>
      <c r="K38" t="str">
        <f t="shared" si="1"/>
        <v>7506593903010016</v>
      </c>
      <c r="N38" s="6" t="s">
        <v>821</v>
      </c>
    </row>
    <row r="40" spans="1:14" x14ac:dyDescent="0.25">
      <c r="C40" s="4" t="str">
        <f>C4</f>
        <v>PRIVE</v>
      </c>
      <c r="D40" s="4" t="str">
        <f t="shared" ref="D40:E40" si="2">D4</f>
        <v>EXTRA</v>
      </c>
      <c r="E40" s="4" t="str">
        <f t="shared" si="2"/>
        <v>SPECIAL</v>
      </c>
    </row>
    <row r="41" spans="1:14" x14ac:dyDescent="0.25">
      <c r="C41" s="9">
        <f>SUM(C5:C39)</f>
        <v>341.11000000000007</v>
      </c>
      <c r="D41" s="9">
        <f t="shared" ref="D41:E41" si="3">SUM(D5:D39)</f>
        <v>0</v>
      </c>
      <c r="E41" s="9">
        <f t="shared" si="3"/>
        <v>0</v>
      </c>
    </row>
    <row r="42" spans="1:14" x14ac:dyDescent="0.25">
      <c r="C42" s="78">
        <f>SUM(C41:D41)</f>
        <v>341.11000000000007</v>
      </c>
      <c r="D42" s="79"/>
      <c r="E42" s="3"/>
    </row>
  </sheetData>
  <mergeCells count="1">
    <mergeCell ref="C42:D42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BFC03-1606-4C4B-8AB0-5C971D02BAFD}">
  <dimension ref="A4:O35"/>
  <sheetViews>
    <sheetView workbookViewId="0">
      <selection activeCell="A4" sqref="A4:XFD34"/>
    </sheetView>
  </sheetViews>
  <sheetFormatPr baseColWidth="10" defaultRowHeight="15" x14ac:dyDescent="0.25"/>
  <cols>
    <col min="15" max="15" width="11.42578125" style="6"/>
  </cols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</row>
    <row r="6" spans="1:15" x14ac:dyDescent="0.25">
      <c r="A6" t="s">
        <v>636</v>
      </c>
      <c r="B6" s="1">
        <v>44013</v>
      </c>
      <c r="C6" s="5">
        <v>380.61</v>
      </c>
      <c r="D6" s="5"/>
      <c r="E6" s="5"/>
      <c r="F6" t="s">
        <v>17</v>
      </c>
      <c r="G6" t="s">
        <v>355</v>
      </c>
      <c r="H6" t="s">
        <v>356</v>
      </c>
      <c r="L6" t="s">
        <v>922</v>
      </c>
      <c r="N6" s="6" t="s">
        <v>923</v>
      </c>
      <c r="O6"/>
    </row>
    <row r="7" spans="1:15" x14ac:dyDescent="0.25">
      <c r="A7" t="s">
        <v>636</v>
      </c>
      <c r="B7" s="1">
        <v>44013</v>
      </c>
      <c r="C7" s="5">
        <v>-7.42</v>
      </c>
      <c r="D7" s="5"/>
      <c r="E7" s="5"/>
      <c r="F7" t="s">
        <v>13</v>
      </c>
      <c r="I7" t="s">
        <v>223</v>
      </c>
      <c r="J7" t="s">
        <v>224</v>
      </c>
      <c r="K7" t="str">
        <f t="shared" ref="K7:K12" si="0">"7506593903010016"</f>
        <v>7506593903010016</v>
      </c>
      <c r="N7" s="6" t="s">
        <v>924</v>
      </c>
      <c r="O7"/>
    </row>
    <row r="8" spans="1:15" x14ac:dyDescent="0.25">
      <c r="A8" t="s">
        <v>728</v>
      </c>
      <c r="B8" s="1">
        <v>44014</v>
      </c>
      <c r="D8" s="5">
        <v>-500</v>
      </c>
      <c r="E8" s="5"/>
      <c r="F8" t="s">
        <v>13</v>
      </c>
      <c r="I8" t="s">
        <v>925</v>
      </c>
      <c r="J8" t="s">
        <v>144</v>
      </c>
      <c r="K8" t="str">
        <f t="shared" si="0"/>
        <v>7506593903010016</v>
      </c>
      <c r="N8" s="6" t="s">
        <v>926</v>
      </c>
      <c r="O8"/>
    </row>
    <row r="9" spans="1:15" x14ac:dyDescent="0.25">
      <c r="A9" t="s">
        <v>728</v>
      </c>
      <c r="B9" s="1">
        <v>44015</v>
      </c>
      <c r="C9" s="5">
        <v>-68.56</v>
      </c>
      <c r="D9" s="5"/>
      <c r="E9" s="5"/>
      <c r="F9" t="s">
        <v>13</v>
      </c>
      <c r="I9" t="s">
        <v>226</v>
      </c>
      <c r="J9" t="s">
        <v>227</v>
      </c>
      <c r="K9" t="str">
        <f t="shared" si="0"/>
        <v>7506593903010016</v>
      </c>
      <c r="N9" s="6" t="s">
        <v>927</v>
      </c>
      <c r="O9"/>
    </row>
    <row r="10" spans="1:15" x14ac:dyDescent="0.25">
      <c r="A10" t="s">
        <v>728</v>
      </c>
      <c r="B10" s="1">
        <v>44015</v>
      </c>
      <c r="C10" s="5">
        <v>-14.48</v>
      </c>
      <c r="D10" s="5"/>
      <c r="E10" s="5"/>
      <c r="F10" t="s">
        <v>13</v>
      </c>
      <c r="I10" t="s">
        <v>413</v>
      </c>
      <c r="J10" t="s">
        <v>345</v>
      </c>
      <c r="K10" t="str">
        <f t="shared" si="0"/>
        <v>7506593903010016</v>
      </c>
      <c r="N10" s="6" t="s">
        <v>928</v>
      </c>
      <c r="O10"/>
    </row>
    <row r="11" spans="1:15" x14ac:dyDescent="0.25">
      <c r="A11" t="s">
        <v>728</v>
      </c>
      <c r="B11" s="1">
        <v>44018</v>
      </c>
      <c r="C11" s="5">
        <v>-11.26</v>
      </c>
      <c r="D11" s="5"/>
      <c r="E11" s="5"/>
      <c r="F11" t="s">
        <v>13</v>
      </c>
      <c r="I11" t="s">
        <v>929</v>
      </c>
      <c r="J11" t="s">
        <v>311</v>
      </c>
      <c r="K11" t="str">
        <f t="shared" si="0"/>
        <v>7506593903010016</v>
      </c>
      <c r="N11" s="6" t="s">
        <v>930</v>
      </c>
      <c r="O11"/>
    </row>
    <row r="12" spans="1:15" x14ac:dyDescent="0.25">
      <c r="A12" t="s">
        <v>728</v>
      </c>
      <c r="B12" s="1">
        <v>44018</v>
      </c>
      <c r="C12" s="5">
        <v>-5.88</v>
      </c>
      <c r="D12" s="5"/>
      <c r="E12" s="5"/>
      <c r="F12" t="s">
        <v>13</v>
      </c>
      <c r="I12" t="s">
        <v>931</v>
      </c>
      <c r="J12" t="s">
        <v>311</v>
      </c>
      <c r="K12" t="str">
        <f t="shared" si="0"/>
        <v>7506593903010016</v>
      </c>
      <c r="N12" s="6" t="s">
        <v>932</v>
      </c>
      <c r="O12"/>
    </row>
    <row r="13" spans="1:15" x14ac:dyDescent="0.25">
      <c r="A13" t="s">
        <v>728</v>
      </c>
      <c r="B13" s="1">
        <v>44020</v>
      </c>
      <c r="C13" s="5">
        <v>-35.85</v>
      </c>
      <c r="D13" s="5"/>
      <c r="E13" s="5"/>
      <c r="F13" t="s">
        <v>98</v>
      </c>
      <c r="G13" t="s">
        <v>136</v>
      </c>
      <c r="H13" t="s">
        <v>294</v>
      </c>
      <c r="L13" t="s">
        <v>933</v>
      </c>
      <c r="N13" s="6" t="s">
        <v>296</v>
      </c>
      <c r="O13"/>
    </row>
    <row r="14" spans="1:15" x14ac:dyDescent="0.25">
      <c r="A14" t="s">
        <v>728</v>
      </c>
      <c r="B14" s="1">
        <v>44022</v>
      </c>
      <c r="C14" s="5">
        <v>-93.72</v>
      </c>
      <c r="D14" s="5"/>
      <c r="E14" s="5"/>
      <c r="F14" t="s">
        <v>13</v>
      </c>
      <c r="I14" t="s">
        <v>226</v>
      </c>
      <c r="J14" t="s">
        <v>227</v>
      </c>
      <c r="K14" t="str">
        <f t="shared" ref="K14:K22" si="1">"7506593903010016"</f>
        <v>7506593903010016</v>
      </c>
      <c r="N14" s="6" t="s">
        <v>934</v>
      </c>
      <c r="O14"/>
    </row>
    <row r="15" spans="1:15" x14ac:dyDescent="0.25">
      <c r="A15" t="s">
        <v>728</v>
      </c>
      <c r="B15" s="1">
        <v>44022</v>
      </c>
      <c r="D15" s="5">
        <v>-848</v>
      </c>
      <c r="E15" s="5"/>
      <c r="F15" t="s">
        <v>13</v>
      </c>
      <c r="I15" t="s">
        <v>925</v>
      </c>
      <c r="J15" t="s">
        <v>144</v>
      </c>
      <c r="K15" t="str">
        <f t="shared" si="1"/>
        <v>7506593903010016</v>
      </c>
      <c r="N15" s="6" t="s">
        <v>935</v>
      </c>
      <c r="O15"/>
    </row>
    <row r="16" spans="1:15" x14ac:dyDescent="0.25">
      <c r="A16" t="s">
        <v>823</v>
      </c>
      <c r="B16" s="1">
        <v>44023</v>
      </c>
      <c r="C16" s="5">
        <v>-23.45</v>
      </c>
      <c r="D16" s="5"/>
      <c r="E16" s="5"/>
      <c r="F16" t="s">
        <v>13</v>
      </c>
      <c r="I16" t="s">
        <v>223</v>
      </c>
      <c r="J16" t="s">
        <v>224</v>
      </c>
      <c r="K16" t="str">
        <f t="shared" si="1"/>
        <v>7506593903010016</v>
      </c>
      <c r="N16" s="6" t="s">
        <v>936</v>
      </c>
      <c r="O16"/>
    </row>
    <row r="17" spans="1:15" x14ac:dyDescent="0.25">
      <c r="A17" t="s">
        <v>823</v>
      </c>
      <c r="B17" s="1">
        <v>44028</v>
      </c>
      <c r="C17" s="5">
        <v>-21.96</v>
      </c>
      <c r="D17" s="5"/>
      <c r="E17" s="5"/>
      <c r="F17" t="s">
        <v>13</v>
      </c>
      <c r="I17" t="s">
        <v>430</v>
      </c>
      <c r="J17" t="s">
        <v>937</v>
      </c>
      <c r="K17" t="str">
        <f t="shared" si="1"/>
        <v>7506593903010016</v>
      </c>
      <c r="N17" s="6" t="s">
        <v>938</v>
      </c>
      <c r="O17"/>
    </row>
    <row r="18" spans="1:15" x14ac:dyDescent="0.25">
      <c r="A18" t="s">
        <v>823</v>
      </c>
      <c r="B18" s="1">
        <v>44028</v>
      </c>
      <c r="C18" s="5">
        <v>-57.13</v>
      </c>
      <c r="D18" s="5"/>
      <c r="E18" s="5"/>
      <c r="F18" t="s">
        <v>13</v>
      </c>
      <c r="I18" t="s">
        <v>226</v>
      </c>
      <c r="J18" t="s">
        <v>227</v>
      </c>
      <c r="K18" t="str">
        <f t="shared" si="1"/>
        <v>7506593903010016</v>
      </c>
      <c r="N18" s="6" t="s">
        <v>939</v>
      </c>
      <c r="O18"/>
    </row>
    <row r="19" spans="1:15" x14ac:dyDescent="0.25">
      <c r="A19" t="s">
        <v>823</v>
      </c>
      <c r="B19" s="1">
        <v>44029</v>
      </c>
      <c r="C19" s="5">
        <v>-7.99</v>
      </c>
      <c r="D19" s="5"/>
      <c r="E19" s="5"/>
      <c r="F19" t="s">
        <v>13</v>
      </c>
      <c r="I19" t="s">
        <v>940</v>
      </c>
      <c r="J19" t="s">
        <v>941</v>
      </c>
      <c r="K19" t="str">
        <f t="shared" si="1"/>
        <v>7506593903010016</v>
      </c>
      <c r="N19" s="6" t="s">
        <v>942</v>
      </c>
      <c r="O19"/>
    </row>
    <row r="20" spans="1:15" x14ac:dyDescent="0.25">
      <c r="A20" t="s">
        <v>823</v>
      </c>
      <c r="B20" s="1">
        <v>44033</v>
      </c>
      <c r="C20" s="5">
        <v>-2.48</v>
      </c>
      <c r="D20" s="5"/>
      <c r="E20" s="5"/>
      <c r="F20" t="s">
        <v>13</v>
      </c>
      <c r="I20" t="s">
        <v>943</v>
      </c>
      <c r="J20" t="s">
        <v>144</v>
      </c>
      <c r="K20" t="str">
        <f t="shared" si="1"/>
        <v>7506593903010016</v>
      </c>
      <c r="N20" s="6" t="s">
        <v>944</v>
      </c>
      <c r="O20"/>
    </row>
    <row r="21" spans="1:15" x14ac:dyDescent="0.25">
      <c r="A21" t="s">
        <v>823</v>
      </c>
      <c r="B21" s="1">
        <v>44032</v>
      </c>
      <c r="C21" s="5">
        <v>-18.059999999999999</v>
      </c>
      <c r="D21" s="5"/>
      <c r="E21" s="5"/>
      <c r="F21" t="s">
        <v>22</v>
      </c>
      <c r="I21" t="s">
        <v>377</v>
      </c>
      <c r="J21" t="s">
        <v>214</v>
      </c>
      <c r="K21" t="str">
        <f t="shared" si="1"/>
        <v>7506593903010016</v>
      </c>
      <c r="N21" s="6" t="s">
        <v>945</v>
      </c>
      <c r="O21"/>
    </row>
    <row r="22" spans="1:15" x14ac:dyDescent="0.25">
      <c r="A22" t="s">
        <v>823</v>
      </c>
      <c r="B22" s="1">
        <v>44035</v>
      </c>
      <c r="C22" s="5">
        <v>-82.63</v>
      </c>
      <c r="D22" s="5"/>
      <c r="E22" s="5"/>
      <c r="F22" t="s">
        <v>13</v>
      </c>
      <c r="I22" t="s">
        <v>226</v>
      </c>
      <c r="J22" t="s">
        <v>227</v>
      </c>
      <c r="K22" t="str">
        <f t="shared" si="1"/>
        <v>7506593903010016</v>
      </c>
      <c r="N22" s="6" t="s">
        <v>946</v>
      </c>
      <c r="O22"/>
    </row>
    <row r="23" spans="1:15" x14ac:dyDescent="0.25">
      <c r="A23" t="s">
        <v>823</v>
      </c>
      <c r="B23" s="1">
        <v>44036</v>
      </c>
      <c r="C23" s="5">
        <v>1069.33</v>
      </c>
      <c r="D23" s="5"/>
      <c r="E23" s="5"/>
      <c r="F23" t="s">
        <v>17</v>
      </c>
      <c r="G23" t="s">
        <v>127</v>
      </c>
      <c r="H23" t="s">
        <v>128</v>
      </c>
      <c r="L23" t="s">
        <v>947</v>
      </c>
      <c r="M23" t="s">
        <v>810</v>
      </c>
      <c r="N23" s="6" t="s">
        <v>948</v>
      </c>
      <c r="O23"/>
    </row>
    <row r="24" spans="1:15" x14ac:dyDescent="0.25">
      <c r="A24" t="s">
        <v>823</v>
      </c>
      <c r="B24" s="1">
        <v>44036</v>
      </c>
      <c r="C24" s="5">
        <v>-12.69</v>
      </c>
      <c r="D24" s="5"/>
      <c r="E24" s="5"/>
      <c r="F24" t="s">
        <v>13</v>
      </c>
      <c r="I24" t="s">
        <v>678</v>
      </c>
      <c r="J24" t="s">
        <v>679</v>
      </c>
      <c r="K24" t="str">
        <f t="shared" ref="K24:K29" si="2">"7506593903010016"</f>
        <v>7506593903010016</v>
      </c>
      <c r="N24" s="6" t="s">
        <v>949</v>
      </c>
      <c r="O24"/>
    </row>
    <row r="25" spans="1:15" x14ac:dyDescent="0.25">
      <c r="A25" t="s">
        <v>823</v>
      </c>
      <c r="B25" s="1">
        <v>44036</v>
      </c>
      <c r="C25" s="5">
        <v>-74</v>
      </c>
      <c r="D25" s="5"/>
      <c r="E25" s="5"/>
      <c r="F25" t="s">
        <v>13</v>
      </c>
      <c r="I25" t="s">
        <v>213</v>
      </c>
      <c r="J25" t="s">
        <v>214</v>
      </c>
      <c r="K25" t="str">
        <f t="shared" si="2"/>
        <v>7506593903010016</v>
      </c>
      <c r="N25" s="6" t="s">
        <v>950</v>
      </c>
      <c r="O25"/>
    </row>
    <row r="26" spans="1:15" x14ac:dyDescent="0.25">
      <c r="A26" t="s">
        <v>850</v>
      </c>
      <c r="B26" s="1">
        <v>44040</v>
      </c>
      <c r="C26" s="5">
        <v>-49.1</v>
      </c>
      <c r="D26" s="5"/>
      <c r="E26" s="5"/>
      <c r="F26" t="s">
        <v>13</v>
      </c>
      <c r="I26" t="s">
        <v>226</v>
      </c>
      <c r="J26" t="s">
        <v>227</v>
      </c>
      <c r="K26" t="str">
        <f t="shared" si="2"/>
        <v>7506593903010016</v>
      </c>
      <c r="N26" s="6" t="s">
        <v>951</v>
      </c>
      <c r="O26"/>
    </row>
    <row r="27" spans="1:15" x14ac:dyDescent="0.25">
      <c r="A27" t="s">
        <v>850</v>
      </c>
      <c r="B27" s="1">
        <v>44041</v>
      </c>
      <c r="C27" s="5">
        <v>-9.4</v>
      </c>
      <c r="D27" s="5"/>
      <c r="E27" s="5"/>
      <c r="F27" t="s">
        <v>13</v>
      </c>
      <c r="I27" t="s">
        <v>952</v>
      </c>
      <c r="J27" t="s">
        <v>57</v>
      </c>
      <c r="K27" t="str">
        <f t="shared" si="2"/>
        <v>7506593903010016</v>
      </c>
      <c r="N27" s="6" t="s">
        <v>953</v>
      </c>
      <c r="O27"/>
    </row>
    <row r="28" spans="1:15" x14ac:dyDescent="0.25">
      <c r="A28" t="s">
        <v>850</v>
      </c>
      <c r="B28" s="1">
        <v>44042</v>
      </c>
      <c r="C28" s="5">
        <v>-45.9</v>
      </c>
      <c r="D28" s="5"/>
      <c r="E28" s="5"/>
      <c r="F28" t="s">
        <v>13</v>
      </c>
      <c r="I28" t="s">
        <v>226</v>
      </c>
      <c r="J28" t="s">
        <v>227</v>
      </c>
      <c r="K28" t="str">
        <f t="shared" si="2"/>
        <v>7506593903010016</v>
      </c>
      <c r="N28" s="6" t="s">
        <v>954</v>
      </c>
      <c r="O28"/>
    </row>
    <row r="29" spans="1:15" x14ac:dyDescent="0.25">
      <c r="A29" t="s">
        <v>850</v>
      </c>
      <c r="B29" s="1">
        <v>44042</v>
      </c>
      <c r="C29" s="5">
        <v>-12.51</v>
      </c>
      <c r="D29" s="5"/>
      <c r="E29" s="5"/>
      <c r="F29" t="s">
        <v>13</v>
      </c>
      <c r="I29" t="s">
        <v>430</v>
      </c>
      <c r="J29" t="s">
        <v>937</v>
      </c>
      <c r="K29" t="str">
        <f t="shared" si="2"/>
        <v>7506593903010016</v>
      </c>
      <c r="N29" s="6" t="s">
        <v>955</v>
      </c>
      <c r="O29"/>
    </row>
    <row r="30" spans="1:15" x14ac:dyDescent="0.25">
      <c r="A30" t="s">
        <v>850</v>
      </c>
      <c r="B30" s="1">
        <v>44043</v>
      </c>
      <c r="C30" s="5">
        <v>380.61</v>
      </c>
      <c r="D30" s="5"/>
      <c r="E30" s="5"/>
      <c r="F30" t="s">
        <v>17</v>
      </c>
      <c r="G30" t="s">
        <v>355</v>
      </c>
      <c r="H30" t="s">
        <v>356</v>
      </c>
      <c r="L30" t="s">
        <v>956</v>
      </c>
      <c r="N30" s="6" t="s">
        <v>957</v>
      </c>
      <c r="O30"/>
    </row>
    <row r="31" spans="1:15" x14ac:dyDescent="0.25">
      <c r="C31" s="5"/>
      <c r="D31" s="5"/>
      <c r="E31" s="5"/>
    </row>
    <row r="32" spans="1:15" x14ac:dyDescent="0.25">
      <c r="C32" s="18" t="str">
        <f>C4</f>
        <v>PRIVE</v>
      </c>
      <c r="D32" s="18" t="str">
        <f t="shared" ref="D32:E32" si="3">D4</f>
        <v>EXTRA</v>
      </c>
      <c r="E32" s="18" t="str">
        <f t="shared" si="3"/>
        <v>SPECIAL</v>
      </c>
      <c r="N32" s="6"/>
      <c r="O32"/>
    </row>
    <row r="33" spans="3:15" x14ac:dyDescent="0.25">
      <c r="C33" s="19">
        <f>SUM(C6:C31)</f>
        <v>1176.08</v>
      </c>
      <c r="D33" s="19">
        <f t="shared" ref="D33:E33" si="4">SUM(D6:D31)</f>
        <v>-1348</v>
      </c>
      <c r="E33" s="19">
        <f t="shared" si="4"/>
        <v>0</v>
      </c>
      <c r="N33" s="6"/>
      <c r="O33"/>
    </row>
    <row r="34" spans="3:15" x14ac:dyDescent="0.25">
      <c r="C34" s="78">
        <f>SUM(C33:D33)</f>
        <v>-171.92000000000007</v>
      </c>
      <c r="D34" s="79"/>
      <c r="E34" s="3"/>
      <c r="N34" s="6"/>
      <c r="O34"/>
    </row>
    <row r="35" spans="3:15" x14ac:dyDescent="0.25">
      <c r="N35" s="6"/>
      <c r="O35"/>
    </row>
  </sheetData>
  <mergeCells count="1">
    <mergeCell ref="C34:D3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C3EE4-34C5-4C83-927B-3509166BEDB9}">
  <dimension ref="A4:O48"/>
  <sheetViews>
    <sheetView workbookViewId="0">
      <selection activeCell="E53" sqref="E53"/>
    </sheetView>
  </sheetViews>
  <sheetFormatPr baseColWidth="10" defaultRowHeight="15" x14ac:dyDescent="0.25"/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  <c r="O4" s="6"/>
    </row>
    <row r="5" spans="1:15" x14ac:dyDescent="0.25">
      <c r="O5" s="6"/>
    </row>
    <row r="6" spans="1:15" x14ac:dyDescent="0.25">
      <c r="A6" s="6" t="s">
        <v>850</v>
      </c>
      <c r="B6" s="21">
        <v>44046</v>
      </c>
      <c r="C6" s="6">
        <v>-5.4</v>
      </c>
      <c r="D6" s="6"/>
      <c r="E6" s="6"/>
      <c r="F6" s="6" t="s">
        <v>13</v>
      </c>
      <c r="G6" s="6"/>
      <c r="H6" s="6"/>
      <c r="I6" s="6" t="s">
        <v>310</v>
      </c>
      <c r="J6" s="6" t="s">
        <v>311</v>
      </c>
      <c r="K6" s="6" t="str">
        <f>"7506593903010016"</f>
        <v>7506593903010016</v>
      </c>
      <c r="L6" s="6"/>
      <c r="M6" s="6"/>
      <c r="N6" s="6" t="s">
        <v>1069</v>
      </c>
    </row>
    <row r="7" spans="1:15" x14ac:dyDescent="0.25">
      <c r="A7" s="6" t="s">
        <v>850</v>
      </c>
      <c r="B7" s="21">
        <v>44046</v>
      </c>
      <c r="C7" s="6">
        <v>-9.92</v>
      </c>
      <c r="D7" s="6"/>
      <c r="E7" s="6"/>
      <c r="F7" s="6" t="s">
        <v>107</v>
      </c>
      <c r="G7" s="6" t="s">
        <v>349</v>
      </c>
      <c r="H7" s="6" t="s">
        <v>683</v>
      </c>
      <c r="I7" s="6"/>
      <c r="J7" s="6"/>
      <c r="K7" s="6"/>
      <c r="L7" s="6">
        <v>620467686686</v>
      </c>
      <c r="M7" s="6"/>
      <c r="N7" s="6" t="s">
        <v>1070</v>
      </c>
    </row>
    <row r="8" spans="1:15" x14ac:dyDescent="0.25">
      <c r="A8" s="6" t="s">
        <v>850</v>
      </c>
      <c r="B8" s="21">
        <v>44047</v>
      </c>
      <c r="C8" s="6">
        <v>-160</v>
      </c>
      <c r="D8" s="6"/>
      <c r="E8" s="6"/>
      <c r="F8" s="6" t="s">
        <v>1071</v>
      </c>
      <c r="G8" s="6"/>
      <c r="H8" s="6"/>
      <c r="I8" s="6" t="s">
        <v>1072</v>
      </c>
      <c r="J8" s="6" t="s">
        <v>144</v>
      </c>
      <c r="K8" s="6" t="str">
        <f>"7506593903010016"</f>
        <v>7506593903010016</v>
      </c>
      <c r="L8" s="6"/>
      <c r="M8" s="6"/>
      <c r="N8" s="6" t="s">
        <v>1073</v>
      </c>
    </row>
    <row r="9" spans="1:15" x14ac:dyDescent="0.25">
      <c r="A9" s="6" t="s">
        <v>850</v>
      </c>
      <c r="B9" s="21">
        <v>44047</v>
      </c>
      <c r="C9" s="6">
        <v>-0.5</v>
      </c>
      <c r="D9" s="6"/>
      <c r="E9" s="6"/>
      <c r="F9" s="6" t="s">
        <v>47</v>
      </c>
      <c r="G9" s="6"/>
      <c r="H9" s="6"/>
      <c r="I9" s="6"/>
      <c r="J9" s="6"/>
      <c r="K9" s="6"/>
      <c r="L9" s="6"/>
      <c r="M9" s="6"/>
      <c r="N9" s="6" t="s">
        <v>48</v>
      </c>
    </row>
    <row r="10" spans="1:15" x14ac:dyDescent="0.25">
      <c r="A10" s="6" t="s">
        <v>850</v>
      </c>
      <c r="B10" s="21">
        <v>44047</v>
      </c>
      <c r="C10" s="6">
        <v>-14.44</v>
      </c>
      <c r="D10" s="6"/>
      <c r="E10" s="6"/>
      <c r="F10" s="6" t="s">
        <v>13</v>
      </c>
      <c r="G10" s="6"/>
      <c r="H10" s="6"/>
      <c r="I10" s="6" t="s">
        <v>223</v>
      </c>
      <c r="J10" s="6" t="s">
        <v>224</v>
      </c>
      <c r="K10" s="6" t="str">
        <f t="shared" ref="K10:K16" si="0">"7506593903010016"</f>
        <v>7506593903010016</v>
      </c>
      <c r="L10" s="6"/>
      <c r="M10" s="6"/>
      <c r="N10" s="6" t="s">
        <v>1074</v>
      </c>
    </row>
    <row r="11" spans="1:15" x14ac:dyDescent="0.25">
      <c r="A11" s="6" t="s">
        <v>850</v>
      </c>
      <c r="B11" s="21">
        <v>44048</v>
      </c>
      <c r="C11" s="6">
        <v>-36.090000000000003</v>
      </c>
      <c r="D11" s="6"/>
      <c r="E11" s="6"/>
      <c r="F11" s="6" t="s">
        <v>22</v>
      </c>
      <c r="G11" s="6"/>
      <c r="H11" s="6"/>
      <c r="I11" s="6" t="s">
        <v>260</v>
      </c>
      <c r="J11" s="6" t="s">
        <v>57</v>
      </c>
      <c r="K11" s="6" t="str">
        <f t="shared" si="0"/>
        <v>7506593903010016</v>
      </c>
      <c r="L11" s="6"/>
      <c r="M11" s="6"/>
      <c r="N11" s="6" t="s">
        <v>1075</v>
      </c>
    </row>
    <row r="12" spans="1:15" x14ac:dyDescent="0.25">
      <c r="A12" s="6" t="s">
        <v>850</v>
      </c>
      <c r="B12" s="21">
        <v>44050</v>
      </c>
      <c r="C12" s="6">
        <v>-62.21</v>
      </c>
      <c r="D12" s="6"/>
      <c r="E12" s="6"/>
      <c r="F12" s="6" t="s">
        <v>13</v>
      </c>
      <c r="G12" s="6"/>
      <c r="H12" s="6"/>
      <c r="I12" s="6" t="s">
        <v>226</v>
      </c>
      <c r="J12" s="6" t="s">
        <v>227</v>
      </c>
      <c r="K12" s="6" t="str">
        <f t="shared" si="0"/>
        <v>7506593903010016</v>
      </c>
      <c r="L12" s="6"/>
      <c r="M12" s="6"/>
      <c r="N12" s="6" t="s">
        <v>1076</v>
      </c>
    </row>
    <row r="13" spans="1:15" x14ac:dyDescent="0.25">
      <c r="A13" s="6" t="s">
        <v>850</v>
      </c>
      <c r="B13" s="21">
        <v>44050</v>
      </c>
      <c r="C13" s="6">
        <v>-4.8</v>
      </c>
      <c r="D13" s="6"/>
      <c r="E13" s="6"/>
      <c r="F13" s="6" t="s">
        <v>13</v>
      </c>
      <c r="G13" s="6"/>
      <c r="H13" s="6"/>
      <c r="I13" s="6" t="s">
        <v>678</v>
      </c>
      <c r="J13" s="6" t="s">
        <v>679</v>
      </c>
      <c r="K13" s="6" t="str">
        <f t="shared" si="0"/>
        <v>7506593903010016</v>
      </c>
      <c r="L13" s="6"/>
      <c r="M13" s="6"/>
      <c r="N13" s="6" t="s">
        <v>1077</v>
      </c>
    </row>
    <row r="14" spans="1:15" x14ac:dyDescent="0.25">
      <c r="A14" s="6" t="s">
        <v>905</v>
      </c>
      <c r="B14" s="21">
        <v>44053</v>
      </c>
      <c r="C14" s="6">
        <v>-48.65</v>
      </c>
      <c r="D14" s="6"/>
      <c r="E14" s="6"/>
      <c r="F14" s="6" t="s">
        <v>13</v>
      </c>
      <c r="G14" s="6"/>
      <c r="H14" s="6"/>
      <c r="I14" s="6" t="s">
        <v>89</v>
      </c>
      <c r="J14" s="6" t="s">
        <v>90</v>
      </c>
      <c r="K14" s="6" t="str">
        <f t="shared" si="0"/>
        <v>7506593903010016</v>
      </c>
      <c r="L14" s="6"/>
      <c r="M14" s="6"/>
      <c r="N14" s="6" t="s">
        <v>1078</v>
      </c>
    </row>
    <row r="15" spans="1:15" x14ac:dyDescent="0.25">
      <c r="A15" s="6" t="s">
        <v>905</v>
      </c>
      <c r="B15" s="21">
        <v>44053</v>
      </c>
      <c r="C15" s="6">
        <v>-24.85</v>
      </c>
      <c r="D15" s="6"/>
      <c r="E15" s="6"/>
      <c r="F15" s="6" t="s">
        <v>13</v>
      </c>
      <c r="G15" s="6"/>
      <c r="H15" s="6"/>
      <c r="I15" s="6" t="s">
        <v>226</v>
      </c>
      <c r="J15" s="6" t="s">
        <v>227</v>
      </c>
      <c r="K15" s="6" t="str">
        <f t="shared" si="0"/>
        <v>7506593903010016</v>
      </c>
      <c r="L15" s="6"/>
      <c r="M15" s="6"/>
      <c r="N15" s="6" t="s">
        <v>1079</v>
      </c>
    </row>
    <row r="16" spans="1:15" x14ac:dyDescent="0.25">
      <c r="A16" s="6" t="s">
        <v>905</v>
      </c>
      <c r="B16" s="21">
        <v>44053</v>
      </c>
      <c r="C16" s="6">
        <v>-3.99</v>
      </c>
      <c r="D16" s="6"/>
      <c r="E16" s="6"/>
      <c r="F16" s="6" t="s">
        <v>22</v>
      </c>
      <c r="G16" s="6"/>
      <c r="H16" s="6"/>
      <c r="I16" s="6" t="s">
        <v>260</v>
      </c>
      <c r="J16" s="6" t="s">
        <v>57</v>
      </c>
      <c r="K16" s="6" t="str">
        <f t="shared" si="0"/>
        <v>7506593903010016</v>
      </c>
      <c r="L16" s="6"/>
      <c r="M16" s="6"/>
      <c r="N16" s="6" t="s">
        <v>1080</v>
      </c>
    </row>
    <row r="17" spans="1:15" x14ac:dyDescent="0.25">
      <c r="A17" s="6" t="s">
        <v>905</v>
      </c>
      <c r="B17" s="21">
        <v>44055</v>
      </c>
      <c r="C17" s="6">
        <v>-120</v>
      </c>
      <c r="D17" s="6"/>
      <c r="E17" s="6"/>
      <c r="F17" s="6" t="s">
        <v>107</v>
      </c>
      <c r="G17" s="6" t="s">
        <v>578</v>
      </c>
      <c r="H17" s="6" t="s">
        <v>579</v>
      </c>
      <c r="I17" s="6"/>
      <c r="J17" s="6"/>
      <c r="K17" s="6"/>
      <c r="L17" s="6" t="s">
        <v>1081</v>
      </c>
      <c r="M17" s="6"/>
      <c r="N17" s="6" t="s">
        <v>1082</v>
      </c>
    </row>
    <row r="18" spans="1:15" x14ac:dyDescent="0.25">
      <c r="A18" s="6" t="s">
        <v>905</v>
      </c>
      <c r="B18" s="21">
        <v>44055</v>
      </c>
      <c r="C18" s="6">
        <v>139</v>
      </c>
      <c r="D18" s="6"/>
      <c r="E18" s="6"/>
      <c r="F18" s="6" t="s">
        <v>1083</v>
      </c>
      <c r="G18" s="6" t="s">
        <v>1084</v>
      </c>
      <c r="H18" s="6" t="s">
        <v>1085</v>
      </c>
      <c r="I18" s="6"/>
      <c r="J18" s="6"/>
      <c r="K18" s="6"/>
      <c r="L18" s="6"/>
      <c r="M18" s="6"/>
      <c r="N18" s="6" t="s">
        <v>1086</v>
      </c>
    </row>
    <row r="19" spans="1:15" x14ac:dyDescent="0.25">
      <c r="A19" s="6" t="s">
        <v>905</v>
      </c>
      <c r="B19" s="21">
        <v>44055</v>
      </c>
      <c r="C19" s="6">
        <v>-70.09</v>
      </c>
      <c r="D19" s="6"/>
      <c r="E19" s="6"/>
      <c r="F19" s="6" t="s">
        <v>13</v>
      </c>
      <c r="G19" s="6"/>
      <c r="H19" s="6"/>
      <c r="I19" s="6" t="s">
        <v>226</v>
      </c>
      <c r="J19" s="6" t="s">
        <v>227</v>
      </c>
      <c r="K19" s="6" t="str">
        <f>"7506593903010016"</f>
        <v>7506593903010016</v>
      </c>
      <c r="L19" s="6"/>
      <c r="M19" s="6"/>
      <c r="N19" s="6" t="s">
        <v>1087</v>
      </c>
    </row>
    <row r="20" spans="1:15" x14ac:dyDescent="0.25">
      <c r="A20" s="6" t="s">
        <v>905</v>
      </c>
      <c r="B20" s="21">
        <v>44056</v>
      </c>
      <c r="C20" s="6">
        <v>-190</v>
      </c>
      <c r="D20" s="6"/>
      <c r="E20" s="6"/>
      <c r="F20" s="6" t="s">
        <v>43</v>
      </c>
      <c r="G20" s="6"/>
      <c r="H20" s="6"/>
      <c r="I20" s="6" t="s">
        <v>112</v>
      </c>
      <c r="J20" s="6" t="s">
        <v>57</v>
      </c>
      <c r="K20" s="6" t="str">
        <f>"7506593903010016"</f>
        <v>7506593903010016</v>
      </c>
      <c r="L20" s="6"/>
      <c r="M20" s="6"/>
      <c r="N20" s="6" t="s">
        <v>1088</v>
      </c>
    </row>
    <row r="21" spans="1:15" x14ac:dyDescent="0.25">
      <c r="A21" s="6" t="s">
        <v>905</v>
      </c>
      <c r="B21" s="21">
        <v>44056</v>
      </c>
      <c r="C21" s="6">
        <v>-0.5</v>
      </c>
      <c r="D21" s="6"/>
      <c r="E21" s="6"/>
      <c r="F21" s="6" t="s">
        <v>47</v>
      </c>
      <c r="G21" s="6"/>
      <c r="H21" s="6"/>
      <c r="I21" s="6"/>
      <c r="J21" s="6"/>
      <c r="K21" s="6"/>
      <c r="L21" s="6"/>
      <c r="M21" s="6"/>
      <c r="N21" s="6" t="s">
        <v>48</v>
      </c>
    </row>
    <row r="22" spans="1:15" x14ac:dyDescent="0.25">
      <c r="A22" s="6" t="s">
        <v>905</v>
      </c>
      <c r="B22" s="21">
        <v>44056</v>
      </c>
      <c r="C22" s="6">
        <v>-50</v>
      </c>
      <c r="D22" s="6"/>
      <c r="E22" s="6"/>
      <c r="F22" s="6" t="s">
        <v>43</v>
      </c>
      <c r="G22" s="6"/>
      <c r="H22" s="6"/>
      <c r="I22" s="6" t="s">
        <v>112</v>
      </c>
      <c r="J22" s="6" t="s">
        <v>57</v>
      </c>
      <c r="K22" s="6" t="str">
        <f>"7506593903010016"</f>
        <v>7506593903010016</v>
      </c>
      <c r="L22" s="6"/>
      <c r="M22" s="6"/>
      <c r="N22" s="6" t="s">
        <v>1089</v>
      </c>
    </row>
    <row r="23" spans="1:15" x14ac:dyDescent="0.25">
      <c r="A23" s="6" t="s">
        <v>905</v>
      </c>
      <c r="B23" s="21">
        <v>44056</v>
      </c>
      <c r="C23" s="6">
        <v>-0.5</v>
      </c>
      <c r="D23" s="6"/>
      <c r="E23" s="6"/>
      <c r="F23" s="6" t="s">
        <v>47</v>
      </c>
      <c r="G23" s="6"/>
      <c r="H23" s="6"/>
      <c r="I23" s="6"/>
      <c r="J23" s="6"/>
      <c r="K23" s="6"/>
      <c r="L23" s="6"/>
      <c r="M23" s="6"/>
      <c r="N23" s="6" t="s">
        <v>48</v>
      </c>
    </row>
    <row r="24" spans="1:15" x14ac:dyDescent="0.25">
      <c r="A24" s="6" t="s">
        <v>905</v>
      </c>
      <c r="B24" s="21">
        <v>44057</v>
      </c>
      <c r="C24" s="6">
        <v>-11.96</v>
      </c>
      <c r="D24" s="6"/>
      <c r="E24" s="6"/>
      <c r="F24" s="6" t="s">
        <v>13</v>
      </c>
      <c r="G24" s="6"/>
      <c r="H24" s="6"/>
      <c r="I24" s="6" t="s">
        <v>226</v>
      </c>
      <c r="J24" s="6" t="s">
        <v>227</v>
      </c>
      <c r="K24" s="6" t="str">
        <f>"7506593903010016"</f>
        <v>7506593903010016</v>
      </c>
      <c r="L24" s="6"/>
      <c r="M24" s="6"/>
      <c r="N24" s="6" t="s">
        <v>1090</v>
      </c>
    </row>
    <row r="25" spans="1:15" x14ac:dyDescent="0.25">
      <c r="A25" s="6" t="s">
        <v>905</v>
      </c>
      <c r="B25" s="21">
        <v>44057</v>
      </c>
      <c r="C25" s="6">
        <v>-32.97</v>
      </c>
      <c r="D25" s="6"/>
      <c r="E25" s="6"/>
      <c r="F25" s="6" t="s">
        <v>13</v>
      </c>
      <c r="G25" s="6"/>
      <c r="H25" s="6"/>
      <c r="I25" s="6" t="s">
        <v>413</v>
      </c>
      <c r="J25" s="6" t="s">
        <v>345</v>
      </c>
      <c r="K25" s="6" t="str">
        <f>"7506593903010016"</f>
        <v>7506593903010016</v>
      </c>
      <c r="L25" s="6"/>
      <c r="M25" s="6"/>
      <c r="N25" s="6" t="s">
        <v>1091</v>
      </c>
    </row>
    <row r="26" spans="1:15" x14ac:dyDescent="0.25">
      <c r="A26" s="6" t="s">
        <v>905</v>
      </c>
      <c r="B26" s="21">
        <v>44060</v>
      </c>
      <c r="C26" s="6">
        <v>-2.7</v>
      </c>
      <c r="D26" s="6"/>
      <c r="E26" s="6"/>
      <c r="F26" s="6" t="s">
        <v>13</v>
      </c>
      <c r="G26" s="6"/>
      <c r="H26" s="6"/>
      <c r="I26" s="6" t="s">
        <v>56</v>
      </c>
      <c r="J26" s="6" t="s">
        <v>57</v>
      </c>
      <c r="K26" s="6" t="str">
        <f>"7506593903010016"</f>
        <v>7506593903010016</v>
      </c>
      <c r="L26" s="6"/>
      <c r="M26" s="6"/>
      <c r="N26" s="6" t="s">
        <v>1092</v>
      </c>
    </row>
    <row r="27" spans="1:15" x14ac:dyDescent="0.25">
      <c r="A27" s="6" t="s">
        <v>987</v>
      </c>
      <c r="B27" s="21">
        <v>44060</v>
      </c>
      <c r="C27" s="6">
        <v>-10.7</v>
      </c>
      <c r="D27" s="6"/>
      <c r="E27" s="6"/>
      <c r="F27" s="6" t="s">
        <v>107</v>
      </c>
      <c r="G27" s="6" t="s">
        <v>569</v>
      </c>
      <c r="H27" s="6" t="s">
        <v>1093</v>
      </c>
      <c r="I27" s="6"/>
      <c r="J27" s="6"/>
      <c r="K27" s="6"/>
      <c r="L27" s="6">
        <v>253298019</v>
      </c>
      <c r="M27" s="6"/>
      <c r="N27" s="6" t="s">
        <v>1094</v>
      </c>
    </row>
    <row r="28" spans="1:15" x14ac:dyDescent="0.25">
      <c r="A28" s="6" t="s">
        <v>987</v>
      </c>
      <c r="B28" s="21">
        <v>44060</v>
      </c>
      <c r="C28" s="6">
        <v>-5.07</v>
      </c>
      <c r="D28" s="6"/>
      <c r="E28" s="6"/>
      <c r="F28" s="6" t="s">
        <v>107</v>
      </c>
      <c r="G28" s="6" t="s">
        <v>349</v>
      </c>
      <c r="H28" s="6" t="s">
        <v>683</v>
      </c>
      <c r="I28" s="6"/>
      <c r="J28" s="6"/>
      <c r="K28" s="6"/>
      <c r="L28" s="6">
        <v>620285004768</v>
      </c>
      <c r="M28" s="6"/>
      <c r="N28" s="6" t="s">
        <v>1095</v>
      </c>
    </row>
    <row r="29" spans="1:15" x14ac:dyDescent="0.25">
      <c r="A29" s="6" t="s">
        <v>987</v>
      </c>
      <c r="B29" s="21">
        <v>44060</v>
      </c>
      <c r="C29" s="6">
        <v>-19.98</v>
      </c>
      <c r="D29" s="6"/>
      <c r="E29" s="6"/>
      <c r="F29" s="6" t="s">
        <v>13</v>
      </c>
      <c r="G29" s="6"/>
      <c r="H29" s="6"/>
      <c r="I29" s="6" t="s">
        <v>1096</v>
      </c>
      <c r="J29" s="6" t="s">
        <v>87</v>
      </c>
      <c r="K29" s="6" t="str">
        <f t="shared" ref="K29:K34" si="1">"7506593903010016"</f>
        <v>7506593903010016</v>
      </c>
      <c r="L29" s="6"/>
      <c r="M29" s="6"/>
      <c r="N29" s="6" t="s">
        <v>1097</v>
      </c>
    </row>
    <row r="30" spans="1:15" x14ac:dyDescent="0.25">
      <c r="A30" s="6" t="s">
        <v>987</v>
      </c>
      <c r="B30" s="21">
        <v>44060</v>
      </c>
      <c r="C30" s="6">
        <v>-11.9</v>
      </c>
      <c r="D30" s="6"/>
      <c r="E30" s="6"/>
      <c r="F30" s="6" t="s">
        <v>13</v>
      </c>
      <c r="G30" s="6"/>
      <c r="H30" s="6"/>
      <c r="I30" s="6" t="s">
        <v>1098</v>
      </c>
      <c r="J30" s="6" t="s">
        <v>1099</v>
      </c>
      <c r="K30" s="6" t="str">
        <f t="shared" si="1"/>
        <v>7506593903010016</v>
      </c>
      <c r="L30" s="6"/>
      <c r="M30" s="6"/>
      <c r="N30" s="6" t="s">
        <v>1100</v>
      </c>
    </row>
    <row r="31" spans="1:15" x14ac:dyDescent="0.25">
      <c r="A31" s="6" t="s">
        <v>987</v>
      </c>
      <c r="B31" s="21">
        <v>44061</v>
      </c>
      <c r="C31" s="6">
        <v>-4.3499999999999996</v>
      </c>
      <c r="D31" s="6"/>
      <c r="E31" s="6"/>
      <c r="F31" s="6" t="s">
        <v>22</v>
      </c>
      <c r="G31" s="6"/>
      <c r="H31" s="6"/>
      <c r="I31" s="6" t="s">
        <v>260</v>
      </c>
      <c r="J31" s="6" t="s">
        <v>57</v>
      </c>
      <c r="K31" s="6" t="str">
        <f t="shared" si="1"/>
        <v>7506593903010016</v>
      </c>
      <c r="L31" s="6"/>
      <c r="M31" s="6"/>
      <c r="N31" s="6" t="s">
        <v>1101</v>
      </c>
      <c r="O31" s="6"/>
    </row>
    <row r="32" spans="1:15" x14ac:dyDescent="0.25">
      <c r="A32" s="6" t="s">
        <v>987</v>
      </c>
      <c r="B32" s="21">
        <v>44063</v>
      </c>
      <c r="C32" s="6">
        <v>-43.86</v>
      </c>
      <c r="D32" s="6"/>
      <c r="E32" s="6"/>
      <c r="F32" s="6" t="s">
        <v>13</v>
      </c>
      <c r="G32" s="6"/>
      <c r="H32" s="6"/>
      <c r="I32" s="6" t="s">
        <v>226</v>
      </c>
      <c r="J32" s="6" t="s">
        <v>227</v>
      </c>
      <c r="K32" s="6" t="str">
        <f t="shared" si="1"/>
        <v>7506593903010016</v>
      </c>
      <c r="L32" s="6"/>
      <c r="M32" s="6"/>
      <c r="N32" s="6" t="s">
        <v>1102</v>
      </c>
    </row>
    <row r="33" spans="1:14" x14ac:dyDescent="0.25">
      <c r="A33" s="6" t="s">
        <v>987</v>
      </c>
      <c r="B33" s="21">
        <v>44064</v>
      </c>
      <c r="C33" s="6">
        <v>-65</v>
      </c>
      <c r="D33" s="6"/>
      <c r="E33" s="6"/>
      <c r="F33" s="6" t="s">
        <v>13</v>
      </c>
      <c r="G33" s="6"/>
      <c r="H33" s="6"/>
      <c r="I33" s="6" t="s">
        <v>598</v>
      </c>
      <c r="J33" s="6" t="s">
        <v>599</v>
      </c>
      <c r="K33" s="6" t="str">
        <f t="shared" si="1"/>
        <v>7506593903010016</v>
      </c>
      <c r="L33" s="6"/>
      <c r="M33" s="6"/>
      <c r="N33" s="6" t="s">
        <v>1103</v>
      </c>
    </row>
    <row r="34" spans="1:14" x14ac:dyDescent="0.25">
      <c r="A34" s="6" t="s">
        <v>987</v>
      </c>
      <c r="B34" s="21">
        <v>44064</v>
      </c>
      <c r="C34" s="6">
        <v>-7.79</v>
      </c>
      <c r="D34" s="6"/>
      <c r="E34" s="6"/>
      <c r="F34" s="6" t="s">
        <v>13</v>
      </c>
      <c r="G34" s="6"/>
      <c r="H34" s="6"/>
      <c r="I34" s="6" t="s">
        <v>1104</v>
      </c>
      <c r="J34" s="6" t="s">
        <v>311</v>
      </c>
      <c r="K34" s="6" t="str">
        <f t="shared" si="1"/>
        <v>7506593903010016</v>
      </c>
      <c r="L34" s="6"/>
      <c r="M34" s="6"/>
      <c r="N34" s="6" t="s">
        <v>1105</v>
      </c>
    </row>
    <row r="35" spans="1:14" x14ac:dyDescent="0.25">
      <c r="A35" s="6" t="s">
        <v>987</v>
      </c>
      <c r="B35" s="21">
        <v>44067</v>
      </c>
      <c r="C35" s="6">
        <v>1069.33</v>
      </c>
      <c r="D35" s="6"/>
      <c r="E35" s="6"/>
      <c r="F35" s="6" t="s">
        <v>17</v>
      </c>
      <c r="G35" s="6" t="s">
        <v>127</v>
      </c>
      <c r="H35" s="6" t="s">
        <v>128</v>
      </c>
      <c r="I35" s="6"/>
      <c r="J35" s="6"/>
      <c r="K35" s="6"/>
      <c r="L35" s="6" t="s">
        <v>1106</v>
      </c>
      <c r="M35" s="6" t="s">
        <v>810</v>
      </c>
      <c r="N35" s="6" t="s">
        <v>1107</v>
      </c>
    </row>
    <row r="36" spans="1:14" x14ac:dyDescent="0.25">
      <c r="A36" s="6" t="s">
        <v>987</v>
      </c>
      <c r="B36" s="21">
        <v>44068</v>
      </c>
      <c r="C36" s="6">
        <v>-67.55</v>
      </c>
      <c r="D36" s="6"/>
      <c r="E36" s="6"/>
      <c r="F36" s="6" t="s">
        <v>13</v>
      </c>
      <c r="G36" s="6"/>
      <c r="H36" s="6"/>
      <c r="I36" s="6" t="s">
        <v>223</v>
      </c>
      <c r="J36" s="6" t="s">
        <v>224</v>
      </c>
      <c r="K36" s="6" t="str">
        <f t="shared" ref="K36:K43" si="2">"7506593903010016"</f>
        <v>7506593903010016</v>
      </c>
      <c r="L36" s="6"/>
      <c r="M36" s="6"/>
      <c r="N36" s="6" t="s">
        <v>1108</v>
      </c>
    </row>
    <row r="37" spans="1:14" x14ac:dyDescent="0.25">
      <c r="A37" s="6" t="s">
        <v>987</v>
      </c>
      <c r="B37" s="21">
        <v>44068</v>
      </c>
      <c r="C37" s="6">
        <v>-56.64</v>
      </c>
      <c r="D37" s="6"/>
      <c r="E37" s="6"/>
      <c r="F37" s="6" t="s">
        <v>13</v>
      </c>
      <c r="G37" s="6"/>
      <c r="H37" s="6"/>
      <c r="I37" s="6" t="s">
        <v>226</v>
      </c>
      <c r="J37" s="6" t="s">
        <v>227</v>
      </c>
      <c r="K37" s="6" t="str">
        <f t="shared" si="2"/>
        <v>7506593903010016</v>
      </c>
      <c r="L37" s="6"/>
      <c r="M37" s="6"/>
      <c r="N37" s="6" t="s">
        <v>1109</v>
      </c>
    </row>
    <row r="38" spans="1:14" x14ac:dyDescent="0.25">
      <c r="A38" s="6" t="s">
        <v>987</v>
      </c>
      <c r="B38" s="21">
        <v>44069</v>
      </c>
      <c r="C38" s="6">
        <v>-12.1</v>
      </c>
      <c r="D38" s="6"/>
      <c r="E38" s="6"/>
      <c r="F38" s="6" t="s">
        <v>13</v>
      </c>
      <c r="G38" s="6"/>
      <c r="H38" s="6"/>
      <c r="I38" s="6" t="s">
        <v>226</v>
      </c>
      <c r="J38" s="6" t="s">
        <v>227</v>
      </c>
      <c r="K38" s="6" t="str">
        <f t="shared" si="2"/>
        <v>7506593903010016</v>
      </c>
      <c r="L38" s="6"/>
      <c r="M38" s="6"/>
      <c r="N38" s="6" t="s">
        <v>1110</v>
      </c>
    </row>
    <row r="39" spans="1:14" x14ac:dyDescent="0.25">
      <c r="A39" s="6" t="s">
        <v>987</v>
      </c>
      <c r="B39" s="21">
        <v>44069</v>
      </c>
      <c r="C39" s="6">
        <v>-7.79</v>
      </c>
      <c r="D39" s="6"/>
      <c r="E39" s="6"/>
      <c r="F39" s="6" t="s">
        <v>13</v>
      </c>
      <c r="G39" s="6"/>
      <c r="H39" s="6"/>
      <c r="I39" s="6" t="s">
        <v>542</v>
      </c>
      <c r="J39" s="6" t="s">
        <v>57</v>
      </c>
      <c r="K39" s="6" t="str">
        <f t="shared" si="2"/>
        <v>7506593903010016</v>
      </c>
      <c r="L39" s="6"/>
      <c r="M39" s="6"/>
      <c r="N39" s="6" t="s">
        <v>1111</v>
      </c>
    </row>
    <row r="40" spans="1:14" x14ac:dyDescent="0.25">
      <c r="A40" s="6" t="s">
        <v>987</v>
      </c>
      <c r="B40" s="21">
        <v>44070</v>
      </c>
      <c r="C40" s="6">
        <v>-15.9</v>
      </c>
      <c r="D40" s="6"/>
      <c r="E40" s="6"/>
      <c r="F40" s="6" t="s">
        <v>13</v>
      </c>
      <c r="G40" s="6"/>
      <c r="H40" s="6"/>
      <c r="I40" s="6" t="s">
        <v>56</v>
      </c>
      <c r="J40" s="6" t="s">
        <v>57</v>
      </c>
      <c r="K40" s="6" t="str">
        <f t="shared" si="2"/>
        <v>7506593903010016</v>
      </c>
      <c r="L40" s="6"/>
      <c r="M40" s="6"/>
      <c r="N40" s="6" t="s">
        <v>1112</v>
      </c>
    </row>
    <row r="41" spans="1:14" x14ac:dyDescent="0.25">
      <c r="A41" s="6" t="s">
        <v>987</v>
      </c>
      <c r="B41" s="21">
        <v>44070</v>
      </c>
      <c r="C41" s="6">
        <v>-18.03</v>
      </c>
      <c r="D41" s="6"/>
      <c r="E41" s="6"/>
      <c r="F41" s="6" t="s">
        <v>22</v>
      </c>
      <c r="G41" s="6"/>
      <c r="H41" s="6"/>
      <c r="I41" s="6" t="s">
        <v>260</v>
      </c>
      <c r="J41" s="6" t="s">
        <v>57</v>
      </c>
      <c r="K41" s="6" t="str">
        <f t="shared" si="2"/>
        <v>7506593903010016</v>
      </c>
      <c r="L41" s="6"/>
      <c r="M41" s="6"/>
      <c r="N41" s="6" t="s">
        <v>1113</v>
      </c>
    </row>
    <row r="42" spans="1:14" x14ac:dyDescent="0.25">
      <c r="A42" s="6" t="s">
        <v>987</v>
      </c>
      <c r="B42" s="21">
        <v>44070</v>
      </c>
      <c r="C42" s="6">
        <v>-1.49</v>
      </c>
      <c r="D42" s="6"/>
      <c r="E42" s="6"/>
      <c r="F42" s="6" t="s">
        <v>22</v>
      </c>
      <c r="G42" s="6"/>
      <c r="H42" s="6"/>
      <c r="I42" s="6" t="s">
        <v>260</v>
      </c>
      <c r="J42" s="6" t="s">
        <v>57</v>
      </c>
      <c r="K42" s="6" t="str">
        <f t="shared" si="2"/>
        <v>7506593903010016</v>
      </c>
      <c r="L42" s="6"/>
      <c r="M42" s="6"/>
      <c r="N42" s="6" t="s">
        <v>1114</v>
      </c>
    </row>
    <row r="43" spans="1:14" x14ac:dyDescent="0.25">
      <c r="A43" s="6" t="s">
        <v>987</v>
      </c>
      <c r="B43" s="21">
        <v>44074</v>
      </c>
      <c r="C43" s="6">
        <v>-5.4</v>
      </c>
      <c r="D43" s="6"/>
      <c r="E43" s="6"/>
      <c r="F43" s="6" t="s">
        <v>22</v>
      </c>
      <c r="G43" s="6"/>
      <c r="H43" s="6"/>
      <c r="I43" s="6" t="s">
        <v>1115</v>
      </c>
      <c r="J43" s="6" t="s">
        <v>1116</v>
      </c>
      <c r="K43" s="6" t="str">
        <f t="shared" si="2"/>
        <v>7506593903010016</v>
      </c>
      <c r="L43" s="6"/>
      <c r="M43" s="6"/>
      <c r="N43" s="6" t="s">
        <v>1117</v>
      </c>
    </row>
    <row r="44" spans="1:14" x14ac:dyDescent="0.25">
      <c r="B44" s="1"/>
      <c r="C44" s="5"/>
      <c r="D44" s="5"/>
      <c r="E44" s="5"/>
      <c r="N44" s="6"/>
    </row>
    <row r="45" spans="1:14" x14ac:dyDescent="0.25">
      <c r="C45" s="5"/>
      <c r="D45" s="5"/>
      <c r="E45" s="5"/>
    </row>
    <row r="46" spans="1:14" x14ac:dyDescent="0.25">
      <c r="C46" s="18" t="str">
        <f>C4</f>
        <v>PRIVE</v>
      </c>
      <c r="D46" s="18" t="str">
        <f>D4</f>
        <v>EXTRA</v>
      </c>
      <c r="E46" s="18" t="str">
        <f>E4</f>
        <v>SPECIAL</v>
      </c>
      <c r="N46" s="6"/>
    </row>
    <row r="47" spans="1:14" x14ac:dyDescent="0.25">
      <c r="C47" s="19">
        <f>SUM(C6:C45)</f>
        <v>5.209999999999674</v>
      </c>
      <c r="D47" s="19">
        <f t="shared" ref="D47:E47" si="3">SUM(D6:D45)</f>
        <v>0</v>
      </c>
      <c r="E47" s="19">
        <f t="shared" si="3"/>
        <v>0</v>
      </c>
      <c r="N47" s="6"/>
    </row>
    <row r="48" spans="1:14" x14ac:dyDescent="0.25">
      <c r="C48" s="78">
        <f>SUM(C47:D47)</f>
        <v>5.209999999999674</v>
      </c>
      <c r="D48" s="79"/>
      <c r="E48" s="3"/>
      <c r="N48" s="6"/>
    </row>
  </sheetData>
  <mergeCells count="1">
    <mergeCell ref="C48:D48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491D-0955-46B9-83BD-93C5069FF274}">
  <dimension ref="A4:O29"/>
  <sheetViews>
    <sheetView workbookViewId="0">
      <selection activeCell="E36" sqref="E36"/>
    </sheetView>
  </sheetViews>
  <sheetFormatPr baseColWidth="10" defaultRowHeight="15" x14ac:dyDescent="0.25"/>
  <sheetData>
    <row r="4" spans="1:15" x14ac:dyDescent="0.25">
      <c r="A4" t="s">
        <v>0</v>
      </c>
      <c r="B4" t="s">
        <v>2</v>
      </c>
      <c r="C4" s="8" t="s">
        <v>156</v>
      </c>
      <c r="D4" s="8" t="s">
        <v>157</v>
      </c>
      <c r="E4" s="8" t="s">
        <v>512</v>
      </c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s="6" t="s">
        <v>11</v>
      </c>
      <c r="O4" s="6"/>
    </row>
    <row r="5" spans="1:15" x14ac:dyDescent="0.25">
      <c r="O5" s="6"/>
    </row>
    <row r="6" spans="1:15" x14ac:dyDescent="0.25">
      <c r="B6" s="1"/>
      <c r="C6" s="5"/>
      <c r="D6" s="5"/>
      <c r="E6" s="5"/>
      <c r="N6" s="6"/>
    </row>
    <row r="7" spans="1:15" x14ac:dyDescent="0.25">
      <c r="A7" t="s">
        <v>987</v>
      </c>
      <c r="B7" s="1">
        <v>44075</v>
      </c>
      <c r="C7">
        <v>378.99</v>
      </c>
      <c r="F7" t="s">
        <v>17</v>
      </c>
      <c r="G7" t="s">
        <v>355</v>
      </c>
      <c r="H7" t="s">
        <v>356</v>
      </c>
      <c r="L7" t="s">
        <v>1220</v>
      </c>
      <c r="N7" t="s">
        <v>1221</v>
      </c>
    </row>
    <row r="8" spans="1:15" x14ac:dyDescent="0.25">
      <c r="A8" t="s">
        <v>987</v>
      </c>
      <c r="B8" s="1">
        <v>44076</v>
      </c>
      <c r="C8">
        <v>-1.25</v>
      </c>
      <c r="F8" t="s">
        <v>1119</v>
      </c>
      <c r="N8" t="s">
        <v>1120</v>
      </c>
    </row>
    <row r="9" spans="1:15" x14ac:dyDescent="0.25">
      <c r="A9" t="s">
        <v>987</v>
      </c>
      <c r="B9" s="1">
        <v>44077</v>
      </c>
      <c r="C9">
        <v>-81</v>
      </c>
      <c r="F9" t="s">
        <v>13</v>
      </c>
      <c r="I9" t="s">
        <v>226</v>
      </c>
      <c r="J9" t="s">
        <v>227</v>
      </c>
      <c r="K9" t="str">
        <f t="shared" ref="K9:K14" si="0">"7506593903010016"</f>
        <v>7506593903010016</v>
      </c>
      <c r="N9" t="s">
        <v>1222</v>
      </c>
    </row>
    <row r="10" spans="1:15" x14ac:dyDescent="0.25">
      <c r="A10" t="s">
        <v>987</v>
      </c>
      <c r="B10" s="1">
        <v>44078</v>
      </c>
      <c r="C10">
        <v>-47.17</v>
      </c>
      <c r="F10" t="s">
        <v>13</v>
      </c>
      <c r="I10" t="s">
        <v>89</v>
      </c>
      <c r="J10" t="s">
        <v>90</v>
      </c>
      <c r="K10" t="str">
        <f t="shared" si="0"/>
        <v>7506593903010016</v>
      </c>
      <c r="N10" t="s">
        <v>1223</v>
      </c>
    </row>
    <row r="11" spans="1:15" x14ac:dyDescent="0.25">
      <c r="A11" t="s">
        <v>987</v>
      </c>
      <c r="B11" s="1">
        <v>44078</v>
      </c>
      <c r="C11">
        <v>-4.7</v>
      </c>
      <c r="F11" t="s">
        <v>13</v>
      </c>
      <c r="I11" t="s">
        <v>598</v>
      </c>
      <c r="J11" t="s">
        <v>599</v>
      </c>
      <c r="K11" t="str">
        <f t="shared" si="0"/>
        <v>7506593903010016</v>
      </c>
      <c r="N11" t="s">
        <v>1224</v>
      </c>
    </row>
    <row r="12" spans="1:15" x14ac:dyDescent="0.25">
      <c r="A12" t="s">
        <v>987</v>
      </c>
      <c r="B12" s="1">
        <v>44078</v>
      </c>
      <c r="C12">
        <v>-18.07</v>
      </c>
      <c r="F12" t="s">
        <v>13</v>
      </c>
      <c r="I12" t="s">
        <v>929</v>
      </c>
      <c r="J12" t="s">
        <v>311</v>
      </c>
      <c r="K12" t="str">
        <f t="shared" si="0"/>
        <v>7506593903010016</v>
      </c>
      <c r="N12" t="s">
        <v>1225</v>
      </c>
    </row>
    <row r="13" spans="1:15" x14ac:dyDescent="0.25">
      <c r="A13" t="s">
        <v>987</v>
      </c>
      <c r="B13" s="1">
        <v>44078</v>
      </c>
      <c r="C13">
        <v>-127</v>
      </c>
      <c r="F13" t="s">
        <v>13</v>
      </c>
      <c r="I13" t="s">
        <v>386</v>
      </c>
      <c r="J13" t="s">
        <v>144</v>
      </c>
      <c r="K13" t="str">
        <f t="shared" si="0"/>
        <v>7506593903010016</v>
      </c>
      <c r="N13" t="s">
        <v>1226</v>
      </c>
    </row>
    <row r="14" spans="1:15" x14ac:dyDescent="0.25">
      <c r="A14" t="s">
        <v>987</v>
      </c>
      <c r="B14" s="1">
        <v>44081</v>
      </c>
      <c r="C14">
        <v>-250</v>
      </c>
      <c r="F14" t="s">
        <v>43</v>
      </c>
      <c r="I14" t="s">
        <v>112</v>
      </c>
      <c r="J14" t="s">
        <v>57</v>
      </c>
      <c r="K14" t="str">
        <f t="shared" si="0"/>
        <v>7506593903010016</v>
      </c>
      <c r="N14" t="s">
        <v>1227</v>
      </c>
    </row>
    <row r="15" spans="1:15" x14ac:dyDescent="0.25">
      <c r="A15" t="s">
        <v>987</v>
      </c>
      <c r="B15" s="1">
        <v>44081</v>
      </c>
      <c r="C15">
        <v>-0.5</v>
      </c>
      <c r="F15" t="s">
        <v>47</v>
      </c>
      <c r="N15" t="s">
        <v>48</v>
      </c>
    </row>
    <row r="16" spans="1:15" x14ac:dyDescent="0.25">
      <c r="A16" t="s">
        <v>1011</v>
      </c>
      <c r="B16" s="1">
        <v>44083</v>
      </c>
      <c r="C16">
        <v>-1.72</v>
      </c>
      <c r="F16" t="s">
        <v>13</v>
      </c>
      <c r="I16" t="s">
        <v>1228</v>
      </c>
      <c r="J16" t="s">
        <v>269</v>
      </c>
      <c r="K16" t="str">
        <f>"7506593903010016"</f>
        <v>7506593903010016</v>
      </c>
      <c r="N16" t="s">
        <v>1229</v>
      </c>
    </row>
    <row r="17" spans="1:14" x14ac:dyDescent="0.25">
      <c r="A17" t="s">
        <v>1011</v>
      </c>
      <c r="B17" s="1">
        <v>44084</v>
      </c>
      <c r="C17">
        <v>-105.88</v>
      </c>
      <c r="F17" t="s">
        <v>13</v>
      </c>
      <c r="I17" t="s">
        <v>226</v>
      </c>
      <c r="J17" t="s">
        <v>227</v>
      </c>
      <c r="K17" t="str">
        <f>"7506593903010016"</f>
        <v>7506593903010016</v>
      </c>
      <c r="N17" t="s">
        <v>1230</v>
      </c>
    </row>
    <row r="18" spans="1:14" x14ac:dyDescent="0.25">
      <c r="A18" t="s">
        <v>1011</v>
      </c>
      <c r="B18" s="1">
        <v>44085</v>
      </c>
      <c r="C18">
        <v>-3.83</v>
      </c>
      <c r="F18" t="s">
        <v>29</v>
      </c>
      <c r="G18" t="s">
        <v>349</v>
      </c>
      <c r="H18" t="s">
        <v>350</v>
      </c>
      <c r="L18">
        <v>620286373074</v>
      </c>
      <c r="N18" t="s">
        <v>1231</v>
      </c>
    </row>
    <row r="19" spans="1:14" x14ac:dyDescent="0.25">
      <c r="A19" t="s">
        <v>1011</v>
      </c>
      <c r="B19" s="1">
        <v>44085</v>
      </c>
      <c r="C19">
        <v>-36.97</v>
      </c>
      <c r="F19" t="s">
        <v>13</v>
      </c>
      <c r="I19" t="s">
        <v>413</v>
      </c>
      <c r="J19" t="s">
        <v>345</v>
      </c>
      <c r="K19" t="str">
        <f>"7506593903010016"</f>
        <v>7506593903010016</v>
      </c>
      <c r="N19" t="s">
        <v>1232</v>
      </c>
    </row>
    <row r="20" spans="1:14" x14ac:dyDescent="0.25">
      <c r="A20" t="s">
        <v>1011</v>
      </c>
      <c r="B20" s="1">
        <v>44088</v>
      </c>
      <c r="C20">
        <v>22.78</v>
      </c>
      <c r="F20" t="s">
        <v>17</v>
      </c>
      <c r="G20" t="s">
        <v>163</v>
      </c>
      <c r="H20" t="s">
        <v>164</v>
      </c>
      <c r="L20" t="s">
        <v>1233</v>
      </c>
      <c r="M20" t="s">
        <v>1234</v>
      </c>
      <c r="N20" t="s">
        <v>1235</v>
      </c>
    </row>
    <row r="21" spans="1:14" x14ac:dyDescent="0.25">
      <c r="A21" t="s">
        <v>1011</v>
      </c>
      <c r="B21" s="1">
        <v>44092</v>
      </c>
      <c r="C21">
        <v>-103.65</v>
      </c>
      <c r="F21" t="s">
        <v>13</v>
      </c>
      <c r="I21" t="s">
        <v>226</v>
      </c>
      <c r="J21" t="s">
        <v>227</v>
      </c>
      <c r="K21" t="str">
        <f>"7506593903010016"</f>
        <v>7506593903010016</v>
      </c>
      <c r="N21" t="s">
        <v>1236</v>
      </c>
    </row>
    <row r="22" spans="1:14" x14ac:dyDescent="0.25">
      <c r="A22" t="s">
        <v>1011</v>
      </c>
      <c r="B22" s="1">
        <v>44092</v>
      </c>
      <c r="C22">
        <v>-11</v>
      </c>
      <c r="F22" t="s">
        <v>13</v>
      </c>
      <c r="I22" t="s">
        <v>1237</v>
      </c>
      <c r="J22" t="s">
        <v>1238</v>
      </c>
      <c r="K22" t="str">
        <f>"7506593903010016"</f>
        <v>7506593903010016</v>
      </c>
      <c r="N22" t="s">
        <v>1239</v>
      </c>
    </row>
    <row r="23" spans="1:14" x14ac:dyDescent="0.25">
      <c r="A23" t="s">
        <v>1137</v>
      </c>
      <c r="B23" s="1">
        <v>44097</v>
      </c>
      <c r="C23">
        <v>1069.33</v>
      </c>
      <c r="F23" t="s">
        <v>17</v>
      </c>
      <c r="G23" t="s">
        <v>127</v>
      </c>
      <c r="H23" t="s">
        <v>128</v>
      </c>
      <c r="L23" t="s">
        <v>1240</v>
      </c>
      <c r="M23" t="s">
        <v>810</v>
      </c>
      <c r="N23" t="s">
        <v>1241</v>
      </c>
    </row>
    <row r="24" spans="1:14" x14ac:dyDescent="0.25">
      <c r="A24" t="s">
        <v>1137</v>
      </c>
      <c r="B24" s="1">
        <v>44097</v>
      </c>
      <c r="C24">
        <v>-180</v>
      </c>
      <c r="F24" t="s">
        <v>107</v>
      </c>
      <c r="G24" t="s">
        <v>464</v>
      </c>
      <c r="H24" t="s">
        <v>465</v>
      </c>
      <c r="L24">
        <v>200085981777</v>
      </c>
      <c r="N24" t="s">
        <v>1242</v>
      </c>
    </row>
    <row r="25" spans="1:14" x14ac:dyDescent="0.25">
      <c r="A25" t="s">
        <v>1137</v>
      </c>
      <c r="B25" s="1">
        <v>44098</v>
      </c>
      <c r="C25">
        <v>-59.65</v>
      </c>
      <c r="F25" t="s">
        <v>13</v>
      </c>
      <c r="I25" t="s">
        <v>226</v>
      </c>
      <c r="J25" t="s">
        <v>227</v>
      </c>
      <c r="K25" t="str">
        <f>"7506593903010016"</f>
        <v>7506593903010016</v>
      </c>
      <c r="N25" t="s">
        <v>1243</v>
      </c>
    </row>
    <row r="26" spans="1:14" x14ac:dyDescent="0.25">
      <c r="C26" s="5"/>
      <c r="D26" s="5"/>
      <c r="E26" s="5"/>
    </row>
    <row r="27" spans="1:14" x14ac:dyDescent="0.25">
      <c r="C27" s="18" t="str">
        <f>C4</f>
        <v>PRIVE</v>
      </c>
      <c r="D27" s="18" t="str">
        <f>D4</f>
        <v>EXTRA</v>
      </c>
      <c r="E27" s="18" t="str">
        <f>E4</f>
        <v>SPECIAL</v>
      </c>
      <c r="N27" s="6"/>
    </row>
    <row r="28" spans="1:14" x14ac:dyDescent="0.25">
      <c r="C28" s="19">
        <f>SUM(C6:C26)</f>
        <v>438.71000000000004</v>
      </c>
      <c r="D28" s="19">
        <f>SUM(D6:D26)</f>
        <v>0</v>
      </c>
      <c r="E28" s="19">
        <f>SUM(E6:E26)</f>
        <v>0</v>
      </c>
      <c r="N28" s="6"/>
    </row>
    <row r="29" spans="1:14" x14ac:dyDescent="0.25">
      <c r="C29" s="78">
        <f>SUM(C28:D28)</f>
        <v>438.71000000000004</v>
      </c>
      <c r="D29" s="79"/>
      <c r="E29" s="3"/>
      <c r="N29" s="6"/>
    </row>
  </sheetData>
  <mergeCells count="1">
    <mergeCell ref="C29:D2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5A92C-631A-4E6A-AC98-D1622B41EFAB}">
  <dimension ref="A4:O178"/>
  <sheetViews>
    <sheetView topLeftCell="A159" workbookViewId="0">
      <selection activeCell="A174" sqref="A174:XFD176"/>
    </sheetView>
  </sheetViews>
  <sheetFormatPr baseColWidth="10" defaultRowHeight="15" x14ac:dyDescent="0.25"/>
  <cols>
    <col min="1" max="2" width="11.42578125" style="6"/>
    <col min="3" max="3" width="13.140625" style="35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3345</v>
      </c>
      <c r="B6" s="21">
        <v>44563</v>
      </c>
      <c r="C6" s="35">
        <v>-5.4</v>
      </c>
      <c r="D6" s="6"/>
      <c r="E6" s="6"/>
      <c r="F6" s="6" t="s">
        <v>13</v>
      </c>
      <c r="I6" s="6" t="s">
        <v>56</v>
      </c>
      <c r="J6" s="6" t="s">
        <v>3505</v>
      </c>
      <c r="K6" s="6" t="str">
        <f>"OURT     7506593"</f>
        <v>OURT     7506593</v>
      </c>
      <c r="N6" s="6" t="s">
        <v>3537</v>
      </c>
    </row>
    <row r="7" spans="1:15" x14ac:dyDescent="0.25">
      <c r="A7" s="6" t="s">
        <v>3345</v>
      </c>
      <c r="B7" s="21">
        <v>44563</v>
      </c>
      <c r="C7" s="35">
        <v>-12.15</v>
      </c>
      <c r="D7" s="6"/>
      <c r="E7" s="6"/>
      <c r="F7" s="6" t="s">
        <v>22</v>
      </c>
      <c r="I7" s="6" t="s">
        <v>59</v>
      </c>
      <c r="J7" s="6" t="s">
        <v>3538</v>
      </c>
      <c r="K7" s="6" t="str">
        <f>"E        7506593"</f>
        <v>E        7506593</v>
      </c>
      <c r="N7" s="6" t="s">
        <v>3539</v>
      </c>
    </row>
    <row r="8" spans="1:15" x14ac:dyDescent="0.25">
      <c r="A8" s="6" t="s">
        <v>3391</v>
      </c>
      <c r="B8" s="21">
        <v>44565</v>
      </c>
      <c r="C8" s="35">
        <v>-5.3</v>
      </c>
      <c r="D8" s="6"/>
      <c r="E8" s="6"/>
      <c r="F8" s="6" t="s">
        <v>13</v>
      </c>
      <c r="I8" s="6" t="s">
        <v>3540</v>
      </c>
      <c r="J8" s="6" t="s">
        <v>3356</v>
      </c>
      <c r="K8" s="6" t="str">
        <f>"leroi    7506593"</f>
        <v>leroi    7506593</v>
      </c>
      <c r="N8" s="6" t="s">
        <v>3541</v>
      </c>
    </row>
    <row r="9" spans="1:15" x14ac:dyDescent="0.25">
      <c r="A9" s="6" t="s">
        <v>3391</v>
      </c>
      <c r="B9" s="21">
        <v>44566</v>
      </c>
      <c r="C9" s="51" t="s">
        <v>3787</v>
      </c>
      <c r="D9" s="35">
        <v>-943.24</v>
      </c>
      <c r="E9" s="6"/>
      <c r="F9" s="6" t="s">
        <v>13</v>
      </c>
      <c r="I9" s="6" t="s">
        <v>3542</v>
      </c>
      <c r="J9" s="6" t="s">
        <v>3543</v>
      </c>
      <c r="K9" s="6" t="str">
        <f>"ippeville7506593"</f>
        <v>ippeville7506593</v>
      </c>
      <c r="N9" s="6" t="s">
        <v>3544</v>
      </c>
    </row>
    <row r="10" spans="1:15" x14ac:dyDescent="0.25">
      <c r="A10" s="6" t="s">
        <v>3391</v>
      </c>
      <c r="B10" s="21">
        <v>44566</v>
      </c>
      <c r="C10" s="35">
        <v>-87.1</v>
      </c>
      <c r="D10" s="6"/>
      <c r="E10" s="6"/>
      <c r="F10" s="6" t="s">
        <v>13</v>
      </c>
      <c r="I10" s="6" t="s">
        <v>854</v>
      </c>
      <c r="J10" s="6" t="s">
        <v>3379</v>
      </c>
      <c r="K10" s="6" t="str">
        <f>"OURT     7506593"</f>
        <v>OURT     7506593</v>
      </c>
      <c r="N10" s="6" t="s">
        <v>3545</v>
      </c>
    </row>
    <row r="11" spans="1:15" x14ac:dyDescent="0.25">
      <c r="A11" s="6" t="s">
        <v>3391</v>
      </c>
      <c r="B11" s="21">
        <v>44567</v>
      </c>
      <c r="C11" s="35">
        <v>-3</v>
      </c>
      <c r="D11" s="6"/>
      <c r="E11" s="6"/>
      <c r="F11" s="6" t="s">
        <v>63</v>
      </c>
      <c r="N11" s="6" t="s">
        <v>64</v>
      </c>
    </row>
    <row r="12" spans="1:15" x14ac:dyDescent="0.25">
      <c r="A12" s="6" t="s">
        <v>3391</v>
      </c>
      <c r="B12" s="21">
        <v>44567</v>
      </c>
      <c r="C12" s="35">
        <v>-34.799999999999997</v>
      </c>
      <c r="D12" s="6"/>
      <c r="E12" s="6"/>
      <c r="F12" s="6" t="s">
        <v>22</v>
      </c>
      <c r="I12" s="6" t="s">
        <v>3546</v>
      </c>
      <c r="J12" s="6" t="s">
        <v>3547</v>
      </c>
      <c r="K12" s="6" t="str">
        <f>"E        7506593"</f>
        <v>E        7506593</v>
      </c>
      <c r="N12" s="6" t="s">
        <v>3548</v>
      </c>
    </row>
    <row r="13" spans="1:15" x14ac:dyDescent="0.25">
      <c r="A13" s="6" t="s">
        <v>3391</v>
      </c>
      <c r="B13" s="21">
        <v>44567</v>
      </c>
      <c r="C13" s="35">
        <v>-10.6</v>
      </c>
      <c r="D13" s="6"/>
      <c r="E13" s="6"/>
      <c r="F13" s="6" t="s">
        <v>22</v>
      </c>
      <c r="I13" s="6" t="s">
        <v>3549</v>
      </c>
      <c r="J13" s="6" t="s">
        <v>3367</v>
      </c>
      <c r="K13" s="6" t="str">
        <f>"Q EN B   7506593"</f>
        <v>Q EN B   7506593</v>
      </c>
      <c r="N13" s="6" t="s">
        <v>3550</v>
      </c>
    </row>
    <row r="14" spans="1:15" x14ac:dyDescent="0.25">
      <c r="A14" s="6" t="s">
        <v>3391</v>
      </c>
      <c r="B14" s="21">
        <v>44567</v>
      </c>
      <c r="C14" s="35">
        <v>-11.1</v>
      </c>
      <c r="D14" s="6"/>
      <c r="E14" s="6"/>
      <c r="F14" s="6" t="s">
        <v>22</v>
      </c>
      <c r="I14" s="6" t="s">
        <v>3551</v>
      </c>
      <c r="J14" s="6" t="s">
        <v>3547</v>
      </c>
      <c r="K14" s="6" t="str">
        <f>"E        7506593"</f>
        <v>E        7506593</v>
      </c>
      <c r="N14" s="6" t="s">
        <v>3552</v>
      </c>
    </row>
    <row r="15" spans="1:15" x14ac:dyDescent="0.25">
      <c r="A15" s="6" t="s">
        <v>3391</v>
      </c>
      <c r="B15" s="21">
        <v>44569</v>
      </c>
      <c r="C15" s="35">
        <v>-15.3</v>
      </c>
      <c r="D15" s="6"/>
      <c r="E15" s="6"/>
      <c r="F15" s="6" t="s">
        <v>13</v>
      </c>
      <c r="I15" s="6" t="s">
        <v>223</v>
      </c>
      <c r="J15" s="6" t="s">
        <v>3371</v>
      </c>
      <c r="K15" s="6" t="str">
        <f>"ourt     7506593"</f>
        <v>ourt     7506593</v>
      </c>
      <c r="N15" s="6" t="s">
        <v>3553</v>
      </c>
    </row>
    <row r="16" spans="1:15" x14ac:dyDescent="0.25">
      <c r="A16" s="6" t="s">
        <v>3391</v>
      </c>
      <c r="B16" s="21">
        <v>44569</v>
      </c>
      <c r="C16" s="35">
        <v>-3.1</v>
      </c>
      <c r="D16" s="6"/>
      <c r="E16" s="6"/>
      <c r="F16" s="6" t="s">
        <v>13</v>
      </c>
      <c r="I16" s="6" t="s">
        <v>310</v>
      </c>
      <c r="J16" s="6" t="s">
        <v>3367</v>
      </c>
      <c r="K16" s="6" t="str">
        <f>"INELLES  7506593"</f>
        <v>INELLES  7506593</v>
      </c>
      <c r="N16" s="6" t="s">
        <v>3554</v>
      </c>
    </row>
    <row r="17" spans="1:14" x14ac:dyDescent="0.25">
      <c r="A17" s="6" t="s">
        <v>3391</v>
      </c>
      <c r="B17" s="21">
        <v>44569</v>
      </c>
      <c r="C17" s="35">
        <v>-51.5</v>
      </c>
      <c r="D17" s="6"/>
      <c r="E17" s="6"/>
      <c r="F17" s="6" t="s">
        <v>13</v>
      </c>
      <c r="I17" s="6" t="s">
        <v>2292</v>
      </c>
      <c r="J17" s="6" t="s">
        <v>3555</v>
      </c>
      <c r="K17" s="6" t="str">
        <f>"innes    7506593"</f>
        <v>innes    7506593</v>
      </c>
      <c r="N17" s="6" t="s">
        <v>3556</v>
      </c>
    </row>
    <row r="18" spans="1:14" x14ac:dyDescent="0.25">
      <c r="A18" s="6" t="s">
        <v>3391</v>
      </c>
      <c r="B18" s="21">
        <v>44569</v>
      </c>
      <c r="C18" s="35">
        <v>-27.72</v>
      </c>
      <c r="D18" s="6"/>
      <c r="E18" s="6"/>
      <c r="F18" s="6" t="s">
        <v>13</v>
      </c>
      <c r="I18" s="6" t="s">
        <v>226</v>
      </c>
      <c r="J18" s="6" t="s">
        <v>3360</v>
      </c>
      <c r="K18" s="6" t="str">
        <f>"TRES     7506593"</f>
        <v>TRES     7506593</v>
      </c>
      <c r="N18" s="6" t="s">
        <v>3557</v>
      </c>
    </row>
    <row r="19" spans="1:14" x14ac:dyDescent="0.25">
      <c r="A19" s="6" t="s">
        <v>3391</v>
      </c>
      <c r="B19" s="21">
        <v>44569</v>
      </c>
      <c r="C19" s="35">
        <v>-12</v>
      </c>
      <c r="D19" s="6"/>
      <c r="E19" s="6"/>
      <c r="F19" s="6" t="s">
        <v>13</v>
      </c>
      <c r="I19" s="6" t="s">
        <v>199</v>
      </c>
      <c r="J19" s="6" t="s">
        <v>3558</v>
      </c>
      <c r="K19" s="6" t="str">
        <f>"NT       7506593"</f>
        <v>NT       7506593</v>
      </c>
      <c r="N19" s="6" t="s">
        <v>3559</v>
      </c>
    </row>
    <row r="20" spans="1:14" x14ac:dyDescent="0.25">
      <c r="A20" s="6" t="s">
        <v>3391</v>
      </c>
      <c r="B20" s="21">
        <v>44570</v>
      </c>
      <c r="C20" s="35">
        <v>-8.4</v>
      </c>
      <c r="D20" s="6"/>
      <c r="E20" s="6"/>
      <c r="F20" s="6" t="s">
        <v>13</v>
      </c>
      <c r="I20" s="6" t="s">
        <v>56</v>
      </c>
      <c r="J20" s="6" t="s">
        <v>3505</v>
      </c>
      <c r="K20" s="6" t="str">
        <f>"OURT     7506593"</f>
        <v>OURT     7506593</v>
      </c>
      <c r="N20" s="6" t="s">
        <v>3560</v>
      </c>
    </row>
    <row r="21" spans="1:14" x14ac:dyDescent="0.25">
      <c r="A21" s="6" t="s">
        <v>3391</v>
      </c>
      <c r="B21" s="21">
        <v>44570</v>
      </c>
      <c r="C21" s="35">
        <v>-8</v>
      </c>
      <c r="D21" s="6"/>
      <c r="E21" s="6"/>
      <c r="F21" s="6" t="s">
        <v>13</v>
      </c>
      <c r="I21" s="6" t="s">
        <v>3561</v>
      </c>
      <c r="J21" s="6" t="s">
        <v>3562</v>
      </c>
      <c r="K21" s="6" t="str">
        <f>"ULPE     7506593"</f>
        <v>ULPE     7506593</v>
      </c>
      <c r="N21" s="6" t="s">
        <v>3563</v>
      </c>
    </row>
    <row r="22" spans="1:14" x14ac:dyDescent="0.25">
      <c r="A22" s="6" t="s">
        <v>3391</v>
      </c>
      <c r="B22" s="21">
        <v>44570</v>
      </c>
      <c r="C22" s="35">
        <v>-58.5</v>
      </c>
      <c r="D22" s="6"/>
      <c r="E22" s="6"/>
      <c r="F22" s="6" t="s">
        <v>13</v>
      </c>
      <c r="I22" s="6" t="s">
        <v>3561</v>
      </c>
      <c r="J22" s="6" t="s">
        <v>3562</v>
      </c>
      <c r="K22" s="6" t="str">
        <f>"ULPE     7506593"</f>
        <v>ULPE     7506593</v>
      </c>
      <c r="N22" s="6" t="s">
        <v>3564</v>
      </c>
    </row>
    <row r="23" spans="1:14" x14ac:dyDescent="0.25">
      <c r="A23" s="6" t="s">
        <v>3391</v>
      </c>
      <c r="B23" s="21">
        <v>44571</v>
      </c>
      <c r="C23" s="35">
        <v>-250</v>
      </c>
      <c r="D23" s="6"/>
      <c r="E23" s="6"/>
      <c r="F23" s="6" t="s">
        <v>13</v>
      </c>
      <c r="I23" s="6" t="s">
        <v>86</v>
      </c>
      <c r="J23" s="6" t="s">
        <v>3565</v>
      </c>
      <c r="K23" s="6" t="str">
        <f>"IPPEVILLE7506593"</f>
        <v>IPPEVILLE7506593</v>
      </c>
      <c r="N23" s="6" t="s">
        <v>3566</v>
      </c>
    </row>
    <row r="24" spans="1:14" x14ac:dyDescent="0.25">
      <c r="A24" s="6" t="s">
        <v>3391</v>
      </c>
      <c r="B24" s="21">
        <v>44572</v>
      </c>
      <c r="C24" s="35">
        <v>33.840000000000003</v>
      </c>
      <c r="D24" s="6"/>
      <c r="E24" s="6"/>
      <c r="F24" s="6" t="s">
        <v>17</v>
      </c>
      <c r="G24" s="6" t="s">
        <v>2897</v>
      </c>
      <c r="H24" s="6" t="s">
        <v>2906</v>
      </c>
      <c r="L24" s="6" t="s">
        <v>3567</v>
      </c>
      <c r="N24" s="6" t="s">
        <v>3568</v>
      </c>
    </row>
    <row r="25" spans="1:14" x14ac:dyDescent="0.25">
      <c r="A25" s="6" t="s">
        <v>3391</v>
      </c>
      <c r="B25" s="21">
        <v>44573</v>
      </c>
      <c r="C25" s="51" t="s">
        <v>2676</v>
      </c>
      <c r="D25" s="6"/>
      <c r="E25" s="66" t="s">
        <v>3788</v>
      </c>
      <c r="F25" s="6" t="s">
        <v>17</v>
      </c>
      <c r="G25" s="6" t="s">
        <v>108</v>
      </c>
      <c r="H25" s="6" t="s">
        <v>2053</v>
      </c>
      <c r="L25" s="6" t="s">
        <v>1301</v>
      </c>
      <c r="N25" s="6" t="s">
        <v>2677</v>
      </c>
    </row>
    <row r="26" spans="1:14" x14ac:dyDescent="0.25">
      <c r="A26" s="6" t="s">
        <v>3391</v>
      </c>
      <c r="B26" s="21">
        <v>44573</v>
      </c>
      <c r="C26" s="6"/>
      <c r="D26" s="6"/>
      <c r="E26" s="35">
        <v>-1384.46</v>
      </c>
      <c r="F26" s="6" t="s">
        <v>29</v>
      </c>
      <c r="G26" s="6" t="s">
        <v>49</v>
      </c>
      <c r="H26" s="6" t="s">
        <v>50</v>
      </c>
      <c r="L26" s="6" t="s">
        <v>3569</v>
      </c>
      <c r="N26" s="6" t="s">
        <v>3570</v>
      </c>
    </row>
    <row r="27" spans="1:14" x14ac:dyDescent="0.25">
      <c r="A27" s="6" t="s">
        <v>3391</v>
      </c>
      <c r="B27" s="21">
        <v>44574</v>
      </c>
      <c r="C27" s="35">
        <v>-10.8</v>
      </c>
      <c r="D27" s="6"/>
      <c r="E27" s="6"/>
      <c r="F27" s="6" t="s">
        <v>13</v>
      </c>
      <c r="I27" s="6" t="s">
        <v>886</v>
      </c>
      <c r="J27" s="6" t="s">
        <v>3571</v>
      </c>
      <c r="K27" s="6" t="str">
        <f>"R        7506593"</f>
        <v>R        7506593</v>
      </c>
      <c r="N27" s="6" t="s">
        <v>3572</v>
      </c>
    </row>
    <row r="28" spans="1:14" x14ac:dyDescent="0.25">
      <c r="A28" s="6" t="s">
        <v>3391</v>
      </c>
      <c r="B28" s="21">
        <v>44575</v>
      </c>
      <c r="C28" s="35">
        <v>-3</v>
      </c>
      <c r="D28" s="6"/>
      <c r="E28" s="6"/>
      <c r="F28" s="6" t="s">
        <v>13</v>
      </c>
      <c r="I28" s="6" t="s">
        <v>3573</v>
      </c>
      <c r="J28" s="6" t="s">
        <v>3574</v>
      </c>
      <c r="K28" s="6" t="str">
        <f>"dchape   7506593"</f>
        <v>dchape   7506593</v>
      </c>
      <c r="N28" s="6" t="s">
        <v>3575</v>
      </c>
    </row>
    <row r="29" spans="1:14" x14ac:dyDescent="0.25">
      <c r="A29" s="6" t="s">
        <v>3391</v>
      </c>
      <c r="B29" s="21">
        <v>44577</v>
      </c>
      <c r="C29" s="35">
        <v>-8.4</v>
      </c>
      <c r="D29" s="6"/>
      <c r="E29" s="6"/>
      <c r="F29" s="6" t="s">
        <v>13</v>
      </c>
      <c r="I29" s="6" t="s">
        <v>56</v>
      </c>
      <c r="J29" s="6" t="s">
        <v>3505</v>
      </c>
      <c r="K29" s="6" t="str">
        <f>"OURT     7506593"</f>
        <v>OURT     7506593</v>
      </c>
      <c r="N29" s="6" t="s">
        <v>3576</v>
      </c>
    </row>
    <row r="30" spans="1:14" x14ac:dyDescent="0.25">
      <c r="A30" s="6" t="s">
        <v>3391</v>
      </c>
      <c r="B30" s="21">
        <v>44577</v>
      </c>
      <c r="C30" s="35">
        <v>-9.17</v>
      </c>
      <c r="D30" s="6"/>
      <c r="E30" s="6"/>
      <c r="F30" s="6" t="s">
        <v>13</v>
      </c>
      <c r="I30" s="6" t="s">
        <v>3577</v>
      </c>
      <c r="J30" s="6" t="s">
        <v>3578</v>
      </c>
      <c r="K30" s="6" t="str">
        <f>"ES       7506593"</f>
        <v>ES       7506593</v>
      </c>
      <c r="N30" s="6" t="s">
        <v>3579</v>
      </c>
    </row>
    <row r="31" spans="1:14" x14ac:dyDescent="0.25">
      <c r="A31" s="6" t="s">
        <v>3391</v>
      </c>
      <c r="B31" s="21">
        <v>44578</v>
      </c>
      <c r="C31" s="35">
        <v>-215</v>
      </c>
      <c r="D31" s="6"/>
      <c r="E31" s="6"/>
      <c r="F31" s="6" t="s">
        <v>98</v>
      </c>
      <c r="G31" s="6" t="s">
        <v>99</v>
      </c>
      <c r="H31" s="6" t="s">
        <v>100</v>
      </c>
      <c r="L31" s="6" t="s">
        <v>3580</v>
      </c>
      <c r="N31" s="6" t="s">
        <v>1063</v>
      </c>
    </row>
    <row r="32" spans="1:14" x14ac:dyDescent="0.25">
      <c r="A32" s="6" t="s">
        <v>3391</v>
      </c>
      <c r="B32" s="21">
        <v>44577</v>
      </c>
      <c r="C32" s="35">
        <v>-56.3</v>
      </c>
      <c r="D32" s="6"/>
      <c r="E32" s="6"/>
      <c r="F32" s="6" t="s">
        <v>22</v>
      </c>
      <c r="I32" s="6" t="s">
        <v>1208</v>
      </c>
      <c r="J32" s="6" t="s">
        <v>161</v>
      </c>
      <c r="K32" s="6" t="str">
        <f>"7506593"</f>
        <v>7506593</v>
      </c>
      <c r="N32" s="6" t="s">
        <v>3581</v>
      </c>
    </row>
    <row r="33" spans="1:14" x14ac:dyDescent="0.25">
      <c r="A33" s="6" t="s">
        <v>3391</v>
      </c>
      <c r="B33" s="21">
        <v>44578</v>
      </c>
      <c r="C33" s="6"/>
      <c r="D33" s="6"/>
      <c r="E33" s="35">
        <v>4248.1000000000004</v>
      </c>
      <c r="F33" s="6" t="s">
        <v>17</v>
      </c>
      <c r="G33" s="6" t="s">
        <v>168</v>
      </c>
      <c r="H33" s="6" t="s">
        <v>169</v>
      </c>
      <c r="L33" s="6" t="s">
        <v>3582</v>
      </c>
      <c r="N33" s="6" t="s">
        <v>3583</v>
      </c>
    </row>
    <row r="34" spans="1:14" x14ac:dyDescent="0.25">
      <c r="A34" s="6" t="s">
        <v>3391</v>
      </c>
      <c r="B34" s="21">
        <v>44578</v>
      </c>
      <c r="C34" s="35">
        <v>-83.84</v>
      </c>
      <c r="D34" s="6"/>
      <c r="E34" s="6"/>
      <c r="F34" s="6" t="s">
        <v>13</v>
      </c>
      <c r="I34" s="6" t="s">
        <v>854</v>
      </c>
      <c r="J34" s="6" t="s">
        <v>3379</v>
      </c>
      <c r="K34" s="6" t="str">
        <f>"OURT     7506593"</f>
        <v>OURT     7506593</v>
      </c>
      <c r="N34" s="6" t="s">
        <v>3584</v>
      </c>
    </row>
    <row r="35" spans="1:14" x14ac:dyDescent="0.25">
      <c r="A35" s="6" t="s">
        <v>3391</v>
      </c>
      <c r="B35" s="21">
        <v>44578</v>
      </c>
      <c r="C35" s="35">
        <v>-3.65</v>
      </c>
      <c r="D35" s="6"/>
      <c r="E35" s="6"/>
      <c r="F35" s="6" t="s">
        <v>13</v>
      </c>
      <c r="I35" s="6" t="s">
        <v>3585</v>
      </c>
      <c r="J35" s="6" t="s">
        <v>3586</v>
      </c>
      <c r="K35" s="6" t="str">
        <f>"LLET     7506593"</f>
        <v>LLET     7506593</v>
      </c>
      <c r="N35" s="6" t="s">
        <v>3587</v>
      </c>
    </row>
    <row r="36" spans="1:14" x14ac:dyDescent="0.25">
      <c r="A36" s="6" t="s">
        <v>3391</v>
      </c>
      <c r="B36" s="21">
        <v>44578</v>
      </c>
      <c r="C36" s="35">
        <v>-89.99</v>
      </c>
      <c r="D36" s="6"/>
      <c r="E36" s="6"/>
      <c r="F36" s="6" t="s">
        <v>13</v>
      </c>
      <c r="I36" s="6" t="s">
        <v>359</v>
      </c>
      <c r="J36" s="6" t="s">
        <v>3532</v>
      </c>
      <c r="K36" s="6" t="str">
        <f>"LINSART  7506593"</f>
        <v>LINSART  7506593</v>
      </c>
      <c r="N36" s="6" t="s">
        <v>3588</v>
      </c>
    </row>
    <row r="37" spans="1:14" x14ac:dyDescent="0.25">
      <c r="A37" s="6" t="s">
        <v>3391</v>
      </c>
      <c r="B37" s="21">
        <v>44578</v>
      </c>
      <c r="C37" s="35">
        <v>-15.6</v>
      </c>
      <c r="D37" s="6"/>
      <c r="E37" s="6"/>
      <c r="F37" s="6" t="s">
        <v>13</v>
      </c>
      <c r="I37" s="6" t="s">
        <v>854</v>
      </c>
      <c r="J37" s="6" t="s">
        <v>3379</v>
      </c>
      <c r="K37" s="6" t="str">
        <f>"OURT     7506593"</f>
        <v>OURT     7506593</v>
      </c>
      <c r="N37" s="6" t="s">
        <v>3589</v>
      </c>
    </row>
    <row r="38" spans="1:14" x14ac:dyDescent="0.25">
      <c r="A38" s="6" t="s">
        <v>3391</v>
      </c>
      <c r="B38" s="21">
        <v>44580</v>
      </c>
      <c r="C38" s="35">
        <v>1.02</v>
      </c>
      <c r="D38" s="6"/>
      <c r="E38" s="6"/>
      <c r="F38" s="6" t="s">
        <v>17</v>
      </c>
      <c r="G38" s="6" t="s">
        <v>1669</v>
      </c>
      <c r="H38" s="6" t="s">
        <v>294</v>
      </c>
      <c r="L38" s="6" t="s">
        <v>3590</v>
      </c>
      <c r="N38" s="6" t="s">
        <v>3591</v>
      </c>
    </row>
    <row r="39" spans="1:14" x14ac:dyDescent="0.25">
      <c r="A39" s="6" t="s">
        <v>3391</v>
      </c>
      <c r="B39" s="21">
        <v>44581</v>
      </c>
      <c r="C39" s="35">
        <v>15</v>
      </c>
      <c r="D39" s="6"/>
      <c r="E39" s="6"/>
      <c r="F39" s="6" t="s">
        <v>17</v>
      </c>
      <c r="G39" s="6" t="s">
        <v>3592</v>
      </c>
      <c r="H39" s="6" t="s">
        <v>3593</v>
      </c>
      <c r="L39" s="6" t="s">
        <v>3594</v>
      </c>
      <c r="M39" s="6">
        <v>-18</v>
      </c>
      <c r="N39" s="6" t="s">
        <v>3595</v>
      </c>
    </row>
    <row r="40" spans="1:14" x14ac:dyDescent="0.25">
      <c r="A40" s="6" t="s">
        <v>3391</v>
      </c>
      <c r="B40" s="21">
        <v>44581</v>
      </c>
      <c r="C40" s="35">
        <v>-20</v>
      </c>
      <c r="D40" s="6"/>
      <c r="E40" s="6"/>
      <c r="F40" s="6" t="s">
        <v>29</v>
      </c>
      <c r="G40" s="6" t="s">
        <v>3596</v>
      </c>
      <c r="H40" s="6" t="s">
        <v>3597</v>
      </c>
      <c r="L40" s="6" t="s">
        <v>3598</v>
      </c>
      <c r="N40" s="6" t="s">
        <v>3599</v>
      </c>
    </row>
    <row r="41" spans="1:14" x14ac:dyDescent="0.25">
      <c r="A41" s="6" t="s">
        <v>3391</v>
      </c>
      <c r="B41" s="21">
        <v>44582</v>
      </c>
      <c r="C41" s="35">
        <v>-76.5</v>
      </c>
      <c r="D41" s="6"/>
      <c r="E41" s="6"/>
      <c r="F41" s="6" t="s">
        <v>13</v>
      </c>
      <c r="I41" s="6" t="s">
        <v>226</v>
      </c>
      <c r="J41" s="6" t="s">
        <v>3360</v>
      </c>
      <c r="K41" s="6" t="str">
        <f>"TRES     7506593"</f>
        <v>TRES     7506593</v>
      </c>
      <c r="N41" s="6" t="s">
        <v>3600</v>
      </c>
    </row>
    <row r="42" spans="1:14" x14ac:dyDescent="0.25">
      <c r="A42" s="6" t="s">
        <v>3391</v>
      </c>
      <c r="B42" s="21">
        <v>44582</v>
      </c>
      <c r="C42" s="35">
        <v>-3.2</v>
      </c>
      <c r="D42" s="6"/>
      <c r="E42" s="6"/>
      <c r="F42" s="6" t="s">
        <v>13</v>
      </c>
      <c r="I42" s="6" t="s">
        <v>999</v>
      </c>
      <c r="J42" s="6" t="s">
        <v>3601</v>
      </c>
      <c r="K42" s="6" t="str">
        <f>"NNES     7506593"</f>
        <v>NNES     7506593</v>
      </c>
      <c r="N42" s="6" t="s">
        <v>3602</v>
      </c>
    </row>
    <row r="43" spans="1:14" x14ac:dyDescent="0.25">
      <c r="A43" s="6" t="s">
        <v>3391</v>
      </c>
      <c r="B43" s="21">
        <v>44583</v>
      </c>
      <c r="C43" s="35">
        <v>-32.5</v>
      </c>
      <c r="D43" s="6"/>
      <c r="E43" s="6"/>
      <c r="F43" s="6" t="s">
        <v>29</v>
      </c>
      <c r="G43" s="6" t="s">
        <v>104</v>
      </c>
      <c r="H43" s="6" t="s">
        <v>105</v>
      </c>
      <c r="L43" s="6">
        <v>463197293529</v>
      </c>
      <c r="N43" s="6" t="s">
        <v>3603</v>
      </c>
    </row>
    <row r="44" spans="1:14" x14ac:dyDescent="0.25">
      <c r="A44" s="6" t="s">
        <v>3391</v>
      </c>
      <c r="B44" s="21">
        <v>44583</v>
      </c>
      <c r="C44" s="35">
        <v>-142.15</v>
      </c>
      <c r="D44" s="6"/>
      <c r="E44" s="6"/>
      <c r="F44" s="6" t="s">
        <v>29</v>
      </c>
      <c r="G44" s="6" t="s">
        <v>240</v>
      </c>
      <c r="H44" s="6" t="s">
        <v>241</v>
      </c>
      <c r="L44" s="6">
        <v>568144664082</v>
      </c>
      <c r="N44" s="6" t="s">
        <v>3604</v>
      </c>
    </row>
    <row r="45" spans="1:14" x14ac:dyDescent="0.25">
      <c r="A45" s="6" t="s">
        <v>3478</v>
      </c>
      <c r="B45" s="21">
        <v>44584</v>
      </c>
      <c r="C45" s="35">
        <v>-5.8</v>
      </c>
      <c r="D45" s="6"/>
      <c r="E45" s="6"/>
      <c r="F45" s="6" t="s">
        <v>13</v>
      </c>
      <c r="I45" s="6" t="s">
        <v>56</v>
      </c>
      <c r="J45" s="6" t="s">
        <v>3505</v>
      </c>
      <c r="K45" s="6" t="str">
        <f>"OURT     7506593"</f>
        <v>OURT     7506593</v>
      </c>
      <c r="N45" s="6" t="s">
        <v>3605</v>
      </c>
    </row>
    <row r="46" spans="1:14" x14ac:dyDescent="0.25">
      <c r="A46" s="6" t="s">
        <v>3478</v>
      </c>
      <c r="B46" s="21">
        <v>44584</v>
      </c>
      <c r="C46" s="35">
        <v>-25.7</v>
      </c>
      <c r="D46" s="6"/>
      <c r="E46" s="6"/>
      <c r="F46" s="6" t="s">
        <v>13</v>
      </c>
      <c r="I46" s="6" t="s">
        <v>3606</v>
      </c>
      <c r="J46" s="6" t="s">
        <v>3607</v>
      </c>
      <c r="K46" s="6" t="str">
        <f>"UY       7506593"</f>
        <v>UY       7506593</v>
      </c>
      <c r="N46" s="6" t="s">
        <v>3608</v>
      </c>
    </row>
    <row r="47" spans="1:14" x14ac:dyDescent="0.25">
      <c r="A47" s="6" t="s">
        <v>3478</v>
      </c>
      <c r="B47" s="21">
        <v>44584</v>
      </c>
      <c r="C47" s="35">
        <v>-5.8</v>
      </c>
      <c r="D47" s="6"/>
      <c r="E47" s="6"/>
      <c r="F47" s="6" t="s">
        <v>22</v>
      </c>
      <c r="I47" s="6" t="s">
        <v>3609</v>
      </c>
      <c r="J47" s="6" t="s">
        <v>3610</v>
      </c>
      <c r="K47" s="6" t="str">
        <f>"uy       7506593"</f>
        <v>uy       7506593</v>
      </c>
      <c r="N47" s="6" t="s">
        <v>3611</v>
      </c>
    </row>
    <row r="48" spans="1:14" x14ac:dyDescent="0.25">
      <c r="A48" s="6" t="s">
        <v>3478</v>
      </c>
      <c r="B48" s="21">
        <v>44585</v>
      </c>
      <c r="C48" s="35">
        <v>1486.61</v>
      </c>
      <c r="D48" s="6"/>
      <c r="E48" s="6"/>
      <c r="F48" s="6" t="s">
        <v>17</v>
      </c>
      <c r="G48" s="6" t="s">
        <v>127</v>
      </c>
      <c r="H48" s="6" t="s">
        <v>128</v>
      </c>
      <c r="L48" s="6" t="s">
        <v>3612</v>
      </c>
      <c r="M48" s="6" t="s">
        <v>3613</v>
      </c>
      <c r="N48" s="6" t="s">
        <v>3614</v>
      </c>
    </row>
    <row r="49" spans="1:14" x14ac:dyDescent="0.25">
      <c r="A49" s="6" t="s">
        <v>3478</v>
      </c>
      <c r="B49" s="21">
        <v>44583</v>
      </c>
      <c r="C49" s="35">
        <v>-8.6999999999999993</v>
      </c>
      <c r="D49" s="6"/>
      <c r="E49" s="6"/>
      <c r="F49" s="6" t="s">
        <v>22</v>
      </c>
      <c r="I49" s="6" t="s">
        <v>3615</v>
      </c>
      <c r="J49" s="6" t="s">
        <v>3616</v>
      </c>
      <c r="K49" s="6" t="str">
        <f>"SUR-HE   7506593"</f>
        <v>SUR-HE   7506593</v>
      </c>
      <c r="N49" s="6" t="s">
        <v>3617</v>
      </c>
    </row>
    <row r="50" spans="1:14" x14ac:dyDescent="0.25">
      <c r="A50" s="6" t="s">
        <v>3478</v>
      </c>
      <c r="B50" s="21">
        <v>44583</v>
      </c>
      <c r="C50" s="35">
        <v>-141.15</v>
      </c>
      <c r="D50" s="6"/>
      <c r="E50" s="6"/>
      <c r="F50" s="6" t="s">
        <v>22</v>
      </c>
      <c r="I50" s="6" t="s">
        <v>3615</v>
      </c>
      <c r="J50" s="6" t="s">
        <v>3616</v>
      </c>
      <c r="K50" s="6" t="str">
        <f>"SUR-HE   7506593"</f>
        <v>SUR-HE   7506593</v>
      </c>
      <c r="N50" s="6" t="s">
        <v>3618</v>
      </c>
    </row>
    <row r="51" spans="1:14" x14ac:dyDescent="0.25">
      <c r="A51" s="6" t="s">
        <v>3478</v>
      </c>
      <c r="B51" s="21">
        <v>44585</v>
      </c>
      <c r="C51" s="35">
        <v>-30.97</v>
      </c>
      <c r="D51" s="6"/>
      <c r="E51" s="6"/>
      <c r="F51" s="6" t="s">
        <v>13</v>
      </c>
      <c r="I51" s="6" t="s">
        <v>768</v>
      </c>
      <c r="J51" s="6" t="s">
        <v>3353</v>
      </c>
      <c r="K51" s="6" t="str">
        <f>"OURT     7506593"</f>
        <v>OURT     7506593</v>
      </c>
      <c r="N51" s="6" t="s">
        <v>3619</v>
      </c>
    </row>
    <row r="52" spans="1:14" x14ac:dyDescent="0.25">
      <c r="A52" s="6" t="s">
        <v>3478</v>
      </c>
      <c r="B52" s="21">
        <v>44586</v>
      </c>
      <c r="C52" s="35">
        <v>-103.69</v>
      </c>
      <c r="D52" s="6"/>
      <c r="E52" s="6"/>
      <c r="F52" s="6" t="s">
        <v>98</v>
      </c>
      <c r="G52" s="6" t="s">
        <v>147</v>
      </c>
      <c r="H52" s="6" t="s">
        <v>54</v>
      </c>
      <c r="L52" s="6">
        <v>7.22770086400722E+21</v>
      </c>
      <c r="N52" s="6" t="s">
        <v>148</v>
      </c>
    </row>
    <row r="53" spans="1:14" x14ac:dyDescent="0.25">
      <c r="A53" s="6" t="s">
        <v>3478</v>
      </c>
      <c r="B53" s="21">
        <v>44587</v>
      </c>
      <c r="C53" s="35">
        <v>-6.32</v>
      </c>
      <c r="D53" s="6"/>
      <c r="E53" s="6"/>
      <c r="F53" s="6" t="s">
        <v>13</v>
      </c>
      <c r="I53" s="6" t="s">
        <v>223</v>
      </c>
      <c r="J53" s="6" t="s">
        <v>3371</v>
      </c>
      <c r="K53" s="6" t="str">
        <f>"ourt     7506593"</f>
        <v>ourt     7506593</v>
      </c>
      <c r="N53" s="6" t="s">
        <v>3620</v>
      </c>
    </row>
    <row r="54" spans="1:14" x14ac:dyDescent="0.25">
      <c r="A54" s="6" t="s">
        <v>3478</v>
      </c>
      <c r="B54" s="21">
        <v>44587</v>
      </c>
      <c r="C54" s="35">
        <v>-1</v>
      </c>
      <c r="D54" s="6"/>
      <c r="E54" s="6"/>
      <c r="F54" s="6" t="s">
        <v>29</v>
      </c>
      <c r="G54" s="6" t="s">
        <v>108</v>
      </c>
      <c r="H54" s="6" t="s">
        <v>109</v>
      </c>
      <c r="L54" s="6" t="s">
        <v>3403</v>
      </c>
      <c r="N54" s="6" t="s">
        <v>3621</v>
      </c>
    </row>
    <row r="55" spans="1:14" x14ac:dyDescent="0.25">
      <c r="A55" s="6" t="s">
        <v>3478</v>
      </c>
      <c r="B55" s="21">
        <v>44587</v>
      </c>
      <c r="C55" s="35">
        <v>1</v>
      </c>
      <c r="D55" s="6"/>
      <c r="E55" s="6"/>
      <c r="F55" s="6" t="s">
        <v>17</v>
      </c>
      <c r="G55" s="6" t="s">
        <v>108</v>
      </c>
      <c r="H55" s="6" t="s">
        <v>2053</v>
      </c>
      <c r="L55" s="6" t="s">
        <v>110</v>
      </c>
      <c r="N55" s="6" t="s">
        <v>2677</v>
      </c>
    </row>
    <row r="56" spans="1:14" x14ac:dyDescent="0.25">
      <c r="A56" s="6" t="s">
        <v>3478</v>
      </c>
      <c r="B56" s="21">
        <v>44588</v>
      </c>
      <c r="C56" s="51" t="s">
        <v>3789</v>
      </c>
      <c r="D56" s="35">
        <v>-446.03</v>
      </c>
      <c r="E56" s="6"/>
      <c r="F56" s="6" t="s">
        <v>29</v>
      </c>
      <c r="G56" s="6" t="s">
        <v>188</v>
      </c>
      <c r="H56" s="6" t="s">
        <v>189</v>
      </c>
      <c r="L56" s="6">
        <v>12106967801</v>
      </c>
      <c r="N56" s="6" t="s">
        <v>3622</v>
      </c>
    </row>
    <row r="57" spans="1:14" x14ac:dyDescent="0.25">
      <c r="A57" s="6" t="s">
        <v>3478</v>
      </c>
      <c r="B57" s="21">
        <v>44589</v>
      </c>
      <c r="C57" s="35">
        <v>-45.68</v>
      </c>
      <c r="D57" s="6"/>
      <c r="E57" s="6"/>
      <c r="F57" s="6" t="s">
        <v>13</v>
      </c>
      <c r="I57" s="6" t="s">
        <v>86</v>
      </c>
      <c r="J57" s="6" t="s">
        <v>3565</v>
      </c>
      <c r="K57" s="6" t="str">
        <f>"IPPEVILLE7506593"</f>
        <v>IPPEVILLE7506593</v>
      </c>
      <c r="N57" s="6" t="s">
        <v>3623</v>
      </c>
    </row>
    <row r="58" spans="1:14" x14ac:dyDescent="0.25">
      <c r="A58" s="6" t="s">
        <v>3478</v>
      </c>
      <c r="B58" s="21">
        <v>44589</v>
      </c>
      <c r="C58" s="35">
        <v>-250</v>
      </c>
      <c r="D58" s="6"/>
      <c r="E58" s="6"/>
      <c r="F58" s="6" t="s">
        <v>13</v>
      </c>
      <c r="I58" s="6" t="s">
        <v>86</v>
      </c>
      <c r="J58" s="6" t="s">
        <v>3565</v>
      </c>
      <c r="K58" s="6" t="str">
        <f>"IPPEVILLE7506593"</f>
        <v>IPPEVILLE7506593</v>
      </c>
      <c r="N58" s="6" t="s">
        <v>3624</v>
      </c>
    </row>
    <row r="59" spans="1:14" x14ac:dyDescent="0.25">
      <c r="A59" s="6" t="s">
        <v>3478</v>
      </c>
      <c r="B59" s="21">
        <v>44591</v>
      </c>
      <c r="C59" s="35">
        <v>-9.9</v>
      </c>
      <c r="D59" s="6"/>
      <c r="E59" s="6"/>
      <c r="F59" s="6" t="s">
        <v>13</v>
      </c>
      <c r="I59" s="6" t="s">
        <v>56</v>
      </c>
      <c r="J59" s="6" t="s">
        <v>3505</v>
      </c>
      <c r="K59" s="6" t="str">
        <f>"OURT     7506593"</f>
        <v>OURT     7506593</v>
      </c>
      <c r="N59" s="6" t="s">
        <v>3625</v>
      </c>
    </row>
    <row r="60" spans="1:14" x14ac:dyDescent="0.25">
      <c r="A60" s="6" t="s">
        <v>3478</v>
      </c>
      <c r="B60" s="21">
        <v>44592</v>
      </c>
      <c r="C60" s="35">
        <v>-140</v>
      </c>
      <c r="D60" s="6"/>
      <c r="E60" s="6"/>
      <c r="F60" s="6" t="s">
        <v>149</v>
      </c>
      <c r="L60" s="6" t="s">
        <v>150</v>
      </c>
      <c r="M60" s="6" t="s">
        <v>151</v>
      </c>
      <c r="N60" s="6" t="s">
        <v>152</v>
      </c>
    </row>
    <row r="61" spans="1:14" x14ac:dyDescent="0.25">
      <c r="A61" s="6" t="s">
        <v>3478</v>
      </c>
      <c r="B61" s="21">
        <v>44592</v>
      </c>
      <c r="C61" s="35">
        <v>-40</v>
      </c>
      <c r="D61" s="6"/>
      <c r="E61" s="6"/>
      <c r="F61" s="6" t="s">
        <v>13</v>
      </c>
      <c r="I61" s="6" t="s">
        <v>143</v>
      </c>
      <c r="J61" s="6" t="s">
        <v>3349</v>
      </c>
      <c r="K61" s="6" t="str">
        <f>"LEROI    7506593"</f>
        <v>LEROI    7506593</v>
      </c>
      <c r="N61" s="6" t="s">
        <v>3626</v>
      </c>
    </row>
    <row r="62" spans="1:14" x14ac:dyDescent="0.25">
      <c r="A62" s="6" t="s">
        <v>3478</v>
      </c>
      <c r="B62" s="21">
        <v>44593</v>
      </c>
      <c r="C62" s="35">
        <v>-3</v>
      </c>
      <c r="D62" s="6"/>
      <c r="E62" s="6"/>
      <c r="F62" s="6" t="s">
        <v>63</v>
      </c>
      <c r="N62" s="6" t="s">
        <v>64</v>
      </c>
    </row>
    <row r="63" spans="1:14" x14ac:dyDescent="0.25">
      <c r="A63" s="6" t="s">
        <v>3478</v>
      </c>
      <c r="B63" s="21">
        <v>44593</v>
      </c>
      <c r="C63" s="35">
        <v>-13.11</v>
      </c>
      <c r="D63" s="6"/>
      <c r="E63" s="6"/>
      <c r="F63" s="6" t="s">
        <v>13</v>
      </c>
      <c r="I63" s="6" t="s">
        <v>260</v>
      </c>
      <c r="J63" s="6" t="s">
        <v>3353</v>
      </c>
      <c r="K63" s="6" t="str">
        <f>"OURT     7506593"</f>
        <v>OURT     7506593</v>
      </c>
      <c r="N63" s="6" t="s">
        <v>3627</v>
      </c>
    </row>
    <row r="64" spans="1:14" x14ac:dyDescent="0.25">
      <c r="A64" s="6" t="s">
        <v>3478</v>
      </c>
      <c r="B64" s="21">
        <v>44593</v>
      </c>
      <c r="C64" s="35">
        <v>-44.56</v>
      </c>
      <c r="D64" s="6"/>
      <c r="E64" s="6"/>
      <c r="F64" s="6" t="s">
        <v>13</v>
      </c>
      <c r="I64" s="6" t="s">
        <v>226</v>
      </c>
      <c r="J64" s="6" t="s">
        <v>3360</v>
      </c>
      <c r="K64" s="6" t="str">
        <f>"TRES     7506593"</f>
        <v>TRES     7506593</v>
      </c>
      <c r="N64" s="6" t="s">
        <v>3628</v>
      </c>
    </row>
    <row r="65" spans="1:14" x14ac:dyDescent="0.25">
      <c r="A65" s="6" t="s">
        <v>3478</v>
      </c>
      <c r="B65" s="21">
        <v>44594</v>
      </c>
      <c r="C65" s="35">
        <v>-11.2</v>
      </c>
      <c r="D65" s="6"/>
      <c r="E65" s="6"/>
      <c r="F65" s="6" t="s">
        <v>13</v>
      </c>
      <c r="I65" s="6" t="s">
        <v>2506</v>
      </c>
      <c r="J65" s="6" t="s">
        <v>3629</v>
      </c>
      <c r="K65" s="6" t="str">
        <f>"ONDEVI   7506593"</f>
        <v>ONDEVI   7506593</v>
      </c>
      <c r="N65" s="6" t="s">
        <v>3630</v>
      </c>
    </row>
    <row r="66" spans="1:14" x14ac:dyDescent="0.25">
      <c r="A66" s="6" t="s">
        <v>3478</v>
      </c>
      <c r="B66" s="21">
        <v>44595</v>
      </c>
      <c r="C66" s="35">
        <v>-102.37</v>
      </c>
      <c r="D66" s="6"/>
      <c r="E66" s="6"/>
      <c r="F66" s="6" t="s">
        <v>13</v>
      </c>
      <c r="I66" s="6" t="s">
        <v>854</v>
      </c>
      <c r="J66" s="6" t="s">
        <v>3379</v>
      </c>
      <c r="K66" s="6" t="str">
        <f>"OURT     7506593"</f>
        <v>OURT     7506593</v>
      </c>
      <c r="N66" s="6" t="s">
        <v>3631</v>
      </c>
    </row>
    <row r="67" spans="1:14" x14ac:dyDescent="0.25">
      <c r="A67" s="6" t="s">
        <v>3478</v>
      </c>
      <c r="B67" s="21">
        <v>44595</v>
      </c>
      <c r="C67" s="35">
        <v>-148.06</v>
      </c>
      <c r="D67" s="6"/>
      <c r="E67" s="6"/>
      <c r="F67" s="6" t="s">
        <v>29</v>
      </c>
      <c r="G67" s="6" t="s">
        <v>153</v>
      </c>
      <c r="H67" s="6" t="s">
        <v>154</v>
      </c>
      <c r="L67" s="6">
        <v>504884996</v>
      </c>
      <c r="N67" s="6" t="s">
        <v>3632</v>
      </c>
    </row>
    <row r="68" spans="1:14" x14ac:dyDescent="0.25">
      <c r="A68" s="6" t="s">
        <v>3478</v>
      </c>
      <c r="B68" s="21">
        <v>44596</v>
      </c>
      <c r="C68" s="35">
        <v>-37.5</v>
      </c>
      <c r="D68" s="6"/>
      <c r="E68" s="6"/>
      <c r="F68" s="6" t="s">
        <v>29</v>
      </c>
      <c r="G68" s="6" t="s">
        <v>136</v>
      </c>
      <c r="H68" s="6" t="s">
        <v>137</v>
      </c>
      <c r="L68" s="6">
        <v>942030998374</v>
      </c>
      <c r="N68" s="6" t="s">
        <v>3633</v>
      </c>
    </row>
    <row r="69" spans="1:14" x14ac:dyDescent="0.25">
      <c r="A69" s="6" t="s">
        <v>3478</v>
      </c>
      <c r="B69" s="21">
        <v>44598</v>
      </c>
      <c r="C69" s="35">
        <v>-5.8</v>
      </c>
      <c r="D69" s="6"/>
      <c r="E69" s="6"/>
      <c r="F69" s="6" t="s">
        <v>13</v>
      </c>
      <c r="I69" s="6" t="s">
        <v>56</v>
      </c>
      <c r="J69" s="6" t="s">
        <v>3505</v>
      </c>
      <c r="K69" s="6" t="str">
        <f>"OURT     7506593"</f>
        <v>OURT     7506593</v>
      </c>
      <c r="N69" s="6" t="s">
        <v>3634</v>
      </c>
    </row>
    <row r="70" spans="1:14" x14ac:dyDescent="0.25">
      <c r="A70" s="6" t="s">
        <v>3478</v>
      </c>
      <c r="B70" s="21">
        <v>44599</v>
      </c>
      <c r="C70" s="35">
        <v>-48.03</v>
      </c>
      <c r="D70" s="6"/>
      <c r="E70" s="6"/>
      <c r="F70" s="6" t="s">
        <v>13</v>
      </c>
      <c r="I70" s="6" t="s">
        <v>223</v>
      </c>
      <c r="J70" s="6" t="s">
        <v>3371</v>
      </c>
      <c r="K70" s="6" t="str">
        <f>"ourt     7506593"</f>
        <v>ourt     7506593</v>
      </c>
      <c r="N70" s="6" t="s">
        <v>3635</v>
      </c>
    </row>
    <row r="71" spans="1:14" x14ac:dyDescent="0.25">
      <c r="A71" s="6" t="s">
        <v>3478</v>
      </c>
      <c r="B71" s="21">
        <v>44599</v>
      </c>
      <c r="C71" s="35">
        <v>-3.65</v>
      </c>
      <c r="D71" s="6"/>
      <c r="E71" s="6"/>
      <c r="F71" s="6" t="s">
        <v>13</v>
      </c>
      <c r="I71" s="6" t="s">
        <v>3585</v>
      </c>
      <c r="J71" s="6" t="s">
        <v>3586</v>
      </c>
      <c r="K71" s="6" t="str">
        <f>"LLET     7506593"</f>
        <v>LLET     7506593</v>
      </c>
      <c r="N71" s="6" t="s">
        <v>3636</v>
      </c>
    </row>
    <row r="72" spans="1:14" x14ac:dyDescent="0.25">
      <c r="A72" s="6" t="s">
        <v>3478</v>
      </c>
      <c r="B72" s="21">
        <v>44599</v>
      </c>
      <c r="C72" s="35">
        <v>200</v>
      </c>
      <c r="D72" s="6"/>
      <c r="E72" s="6"/>
      <c r="F72" s="6" t="s">
        <v>17</v>
      </c>
      <c r="G72" s="6" t="s">
        <v>3637</v>
      </c>
      <c r="H72" s="6" t="s">
        <v>3638</v>
      </c>
      <c r="L72" s="6" t="s">
        <v>3639</v>
      </c>
      <c r="M72" s="6" t="s">
        <v>3640</v>
      </c>
      <c r="N72" s="6" t="s">
        <v>3641</v>
      </c>
    </row>
    <row r="73" spans="1:14" x14ac:dyDescent="0.25">
      <c r="A73" s="6" t="s">
        <v>3478</v>
      </c>
      <c r="B73" s="21">
        <v>44600</v>
      </c>
      <c r="C73" s="51" t="s">
        <v>3790</v>
      </c>
      <c r="D73" s="6"/>
      <c r="E73" s="35">
        <v>2156.2399999999998</v>
      </c>
      <c r="F73" s="6" t="s">
        <v>17</v>
      </c>
      <c r="G73" s="6" t="s">
        <v>201</v>
      </c>
      <c r="H73" s="6" t="s">
        <v>1751</v>
      </c>
      <c r="L73" s="6" t="s">
        <v>203</v>
      </c>
      <c r="N73" s="6" t="s">
        <v>3642</v>
      </c>
    </row>
    <row r="74" spans="1:14" x14ac:dyDescent="0.25">
      <c r="A74" s="6" t="s">
        <v>3478</v>
      </c>
      <c r="B74" s="21">
        <v>44601</v>
      </c>
      <c r="C74" s="35">
        <v>-3.5</v>
      </c>
      <c r="D74" s="6"/>
      <c r="E74" s="6"/>
      <c r="F74" s="6" t="s">
        <v>13</v>
      </c>
      <c r="I74" s="6" t="s">
        <v>1506</v>
      </c>
      <c r="J74" s="6" t="s">
        <v>3643</v>
      </c>
      <c r="K74" s="6" t="str">
        <f>"INELLES  7506593"</f>
        <v>INELLES  7506593</v>
      </c>
      <c r="N74" s="6" t="s">
        <v>3644</v>
      </c>
    </row>
    <row r="75" spans="1:14" x14ac:dyDescent="0.25">
      <c r="A75" s="6" t="s">
        <v>3478</v>
      </c>
      <c r="B75" s="21">
        <v>44601</v>
      </c>
      <c r="C75" s="35">
        <v>-11.5</v>
      </c>
      <c r="D75" s="6"/>
      <c r="E75" s="6"/>
      <c r="F75" s="6" t="s">
        <v>13</v>
      </c>
      <c r="I75" s="6" t="s">
        <v>1387</v>
      </c>
      <c r="J75" s="6" t="s">
        <v>3645</v>
      </c>
      <c r="K75" s="6" t="str">
        <f>"Y        7506593"</f>
        <v>Y        7506593</v>
      </c>
      <c r="N75" s="6" t="s">
        <v>3646</v>
      </c>
    </row>
    <row r="76" spans="1:14" x14ac:dyDescent="0.25">
      <c r="A76" s="6" t="s">
        <v>3478</v>
      </c>
      <c r="B76" s="21">
        <v>44602</v>
      </c>
      <c r="C76" s="51" t="s">
        <v>1757</v>
      </c>
      <c r="D76" s="35">
        <v>-140.72</v>
      </c>
      <c r="E76" s="6"/>
      <c r="F76" s="6" t="s">
        <v>29</v>
      </c>
      <c r="G76" s="6" t="s">
        <v>1393</v>
      </c>
      <c r="H76" s="6" t="s">
        <v>1394</v>
      </c>
      <c r="L76" s="6" t="s">
        <v>3647</v>
      </c>
      <c r="N76" s="6" t="s">
        <v>3648</v>
      </c>
    </row>
    <row r="77" spans="1:14" x14ac:dyDescent="0.25">
      <c r="A77" s="6" t="s">
        <v>3478</v>
      </c>
      <c r="B77" s="21">
        <v>44603</v>
      </c>
      <c r="C77" s="35">
        <v>-57.19</v>
      </c>
      <c r="D77" s="6"/>
      <c r="E77" s="6"/>
      <c r="F77" s="6" t="s">
        <v>13</v>
      </c>
      <c r="I77" s="6" t="s">
        <v>226</v>
      </c>
      <c r="J77" s="6" t="s">
        <v>3360</v>
      </c>
      <c r="K77" s="6" t="str">
        <f>"TRES     7506593"</f>
        <v>TRES     7506593</v>
      </c>
      <c r="N77" s="6" t="s">
        <v>3649</v>
      </c>
    </row>
    <row r="78" spans="1:14" x14ac:dyDescent="0.25">
      <c r="A78" s="6" t="s">
        <v>3478</v>
      </c>
      <c r="B78" s="21">
        <v>44603</v>
      </c>
      <c r="C78" s="35">
        <v>-32</v>
      </c>
      <c r="D78" s="6"/>
      <c r="E78" s="6"/>
      <c r="F78" s="6" t="s">
        <v>13</v>
      </c>
      <c r="I78" s="6" t="s">
        <v>1122</v>
      </c>
      <c r="J78" s="6" t="s">
        <v>3650</v>
      </c>
      <c r="K78" s="6" t="str">
        <f>"ELINEAU  7506593"</f>
        <v>ELINEAU  7506593</v>
      </c>
      <c r="N78" s="6" t="s">
        <v>3651</v>
      </c>
    </row>
    <row r="79" spans="1:14" x14ac:dyDescent="0.25">
      <c r="A79" s="6" t="s">
        <v>3478</v>
      </c>
      <c r="B79" s="21">
        <v>44605</v>
      </c>
      <c r="C79" s="35">
        <v>-8.4</v>
      </c>
      <c r="D79" s="6"/>
      <c r="E79" s="6"/>
      <c r="F79" s="6" t="s">
        <v>13</v>
      </c>
      <c r="I79" s="6" t="s">
        <v>56</v>
      </c>
      <c r="J79" s="6" t="s">
        <v>3505</v>
      </c>
      <c r="K79" s="6" t="str">
        <f>"OURT     7506593"</f>
        <v>OURT     7506593</v>
      </c>
      <c r="N79" s="6" t="s">
        <v>3652</v>
      </c>
    </row>
    <row r="80" spans="1:14" x14ac:dyDescent="0.25">
      <c r="A80" s="6" t="s">
        <v>3478</v>
      </c>
      <c r="B80" s="21">
        <v>44605</v>
      </c>
      <c r="C80" s="35">
        <v>-97.61</v>
      </c>
      <c r="D80" s="6"/>
      <c r="E80" s="6"/>
      <c r="F80" s="6" t="s">
        <v>13</v>
      </c>
      <c r="I80" s="6" t="s">
        <v>854</v>
      </c>
      <c r="J80" s="6" t="s">
        <v>3379</v>
      </c>
      <c r="K80" s="6" t="str">
        <f>"OURT     7506593"</f>
        <v>OURT     7506593</v>
      </c>
      <c r="N80" s="6" t="s">
        <v>3653</v>
      </c>
    </row>
    <row r="81" spans="1:14" x14ac:dyDescent="0.25">
      <c r="A81" s="6" t="s">
        <v>3478</v>
      </c>
      <c r="B81" s="21">
        <v>44605</v>
      </c>
      <c r="C81" s="35">
        <v>-5.2</v>
      </c>
      <c r="D81" s="6"/>
      <c r="E81" s="6"/>
      <c r="F81" s="6" t="s">
        <v>22</v>
      </c>
      <c r="I81" s="6" t="s">
        <v>59</v>
      </c>
      <c r="J81" s="6" t="s">
        <v>3538</v>
      </c>
      <c r="K81" s="6" t="str">
        <f>"E        7506593"</f>
        <v>E        7506593</v>
      </c>
      <c r="N81" s="6" t="s">
        <v>3654</v>
      </c>
    </row>
    <row r="82" spans="1:14" x14ac:dyDescent="0.25">
      <c r="A82" s="6" t="s">
        <v>3478</v>
      </c>
      <c r="B82" s="21">
        <v>44605</v>
      </c>
      <c r="C82" s="35">
        <v>-25.65</v>
      </c>
      <c r="D82" s="6"/>
      <c r="E82" s="6"/>
      <c r="F82" s="6" t="s">
        <v>22</v>
      </c>
      <c r="I82" s="6" t="s">
        <v>59</v>
      </c>
      <c r="J82" s="6" t="s">
        <v>3538</v>
      </c>
      <c r="K82" s="6" t="str">
        <f>"E        7506593"</f>
        <v>E        7506593</v>
      </c>
      <c r="N82" s="6" t="s">
        <v>3655</v>
      </c>
    </row>
    <row r="83" spans="1:14" x14ac:dyDescent="0.25">
      <c r="A83" s="6" t="s">
        <v>3478</v>
      </c>
      <c r="B83" s="21">
        <v>44607</v>
      </c>
      <c r="C83" s="51" t="s">
        <v>3791</v>
      </c>
      <c r="D83" s="6"/>
      <c r="E83" s="35">
        <v>2575.59</v>
      </c>
      <c r="F83" s="6" t="s">
        <v>17</v>
      </c>
      <c r="G83" s="6" t="s">
        <v>3656</v>
      </c>
      <c r="H83" s="6" t="s">
        <v>3657</v>
      </c>
      <c r="L83" s="6" t="s">
        <v>3658</v>
      </c>
      <c r="N83" s="6" t="s">
        <v>3659</v>
      </c>
    </row>
    <row r="84" spans="1:14" x14ac:dyDescent="0.25">
      <c r="A84" s="6" t="s">
        <v>3478</v>
      </c>
      <c r="B84" s="21">
        <v>44607</v>
      </c>
      <c r="C84" s="35">
        <v>-19.7</v>
      </c>
      <c r="D84" s="6"/>
      <c r="E84" s="6"/>
      <c r="F84" s="6" t="s">
        <v>13</v>
      </c>
      <c r="I84" s="6" t="s">
        <v>3660</v>
      </c>
      <c r="J84" s="6" t="s">
        <v>3661</v>
      </c>
      <c r="K84" s="6" t="str">
        <f>"E        7506593"</f>
        <v>E        7506593</v>
      </c>
      <c r="N84" s="6" t="s">
        <v>3662</v>
      </c>
    </row>
    <row r="85" spans="1:14" x14ac:dyDescent="0.25">
      <c r="A85" s="6" t="s">
        <v>3478</v>
      </c>
      <c r="B85" s="21">
        <v>44608</v>
      </c>
      <c r="C85" s="35">
        <v>-215</v>
      </c>
      <c r="D85" s="6"/>
      <c r="E85" s="6"/>
      <c r="F85" s="6" t="s">
        <v>98</v>
      </c>
      <c r="G85" s="6" t="s">
        <v>99</v>
      </c>
      <c r="H85" s="6" t="s">
        <v>100</v>
      </c>
      <c r="L85" s="6" t="s">
        <v>3663</v>
      </c>
      <c r="N85" s="6" t="s">
        <v>1063</v>
      </c>
    </row>
    <row r="86" spans="1:14" x14ac:dyDescent="0.25">
      <c r="A86" s="6" t="s">
        <v>3478</v>
      </c>
      <c r="B86" s="21">
        <v>44608</v>
      </c>
      <c r="C86" s="35">
        <v>-80.5</v>
      </c>
      <c r="D86" s="6"/>
      <c r="E86" s="6"/>
      <c r="F86" s="6" t="s">
        <v>98</v>
      </c>
      <c r="G86" s="6" t="s">
        <v>243</v>
      </c>
      <c r="H86" s="6" t="s">
        <v>244</v>
      </c>
      <c r="L86" s="6" t="s">
        <v>1827</v>
      </c>
      <c r="N86" s="6" t="s">
        <v>246</v>
      </c>
    </row>
    <row r="87" spans="1:14" x14ac:dyDescent="0.25">
      <c r="A87" s="6" t="s">
        <v>3478</v>
      </c>
      <c r="B87" s="21">
        <v>44609</v>
      </c>
      <c r="C87" s="35">
        <v>-32.5</v>
      </c>
      <c r="D87" s="6"/>
      <c r="E87" s="6"/>
      <c r="F87" s="6" t="s">
        <v>29</v>
      </c>
      <c r="G87" s="6" t="s">
        <v>104</v>
      </c>
      <c r="H87" s="6" t="s">
        <v>105</v>
      </c>
      <c r="L87" s="6">
        <v>464205335717</v>
      </c>
      <c r="N87" s="6" t="s">
        <v>3664</v>
      </c>
    </row>
    <row r="88" spans="1:14" x14ac:dyDescent="0.25">
      <c r="A88" s="6" t="s">
        <v>3478</v>
      </c>
      <c r="B88" s="21">
        <v>44609</v>
      </c>
      <c r="C88" s="35">
        <v>-5.7</v>
      </c>
      <c r="D88" s="6"/>
      <c r="E88" s="6"/>
      <c r="F88" s="6" t="s">
        <v>13</v>
      </c>
      <c r="I88" s="6" t="s">
        <v>2500</v>
      </c>
      <c r="J88" s="6" t="s">
        <v>3353</v>
      </c>
      <c r="K88" s="6" t="str">
        <f>"OURT     7506593"</f>
        <v>OURT     7506593</v>
      </c>
      <c r="N88" s="6" t="s">
        <v>3665</v>
      </c>
    </row>
    <row r="89" spans="1:14" x14ac:dyDescent="0.25">
      <c r="A89" s="6" t="s">
        <v>3478</v>
      </c>
      <c r="B89" s="21">
        <v>44609</v>
      </c>
      <c r="C89" s="35">
        <v>-14</v>
      </c>
      <c r="D89" s="6"/>
      <c r="E89" s="6"/>
      <c r="F89" s="6" t="s">
        <v>13</v>
      </c>
      <c r="I89" s="6" t="s">
        <v>3666</v>
      </c>
      <c r="J89" s="6" t="s">
        <v>3349</v>
      </c>
      <c r="K89" s="6" t="str">
        <f>"LEROI    7506593"</f>
        <v>LEROI    7506593</v>
      </c>
      <c r="N89" s="6" t="s">
        <v>3667</v>
      </c>
    </row>
    <row r="90" spans="1:14" x14ac:dyDescent="0.25">
      <c r="A90" s="6" t="s">
        <v>3478</v>
      </c>
      <c r="B90" s="21">
        <v>44610</v>
      </c>
      <c r="C90" s="35">
        <v>-240</v>
      </c>
      <c r="D90" s="6"/>
      <c r="E90" s="6"/>
      <c r="F90" s="6" t="s">
        <v>43</v>
      </c>
      <c r="I90" s="6" t="s">
        <v>57</v>
      </c>
      <c r="J90" s="6" t="s">
        <v>3353</v>
      </c>
      <c r="K90" s="6" t="str">
        <f>"OURT     7506593"</f>
        <v>OURT     7506593</v>
      </c>
      <c r="N90" s="6" t="s">
        <v>3668</v>
      </c>
    </row>
    <row r="91" spans="1:14" x14ac:dyDescent="0.25">
      <c r="A91" s="6" t="s">
        <v>3478</v>
      </c>
      <c r="B91" s="21">
        <v>44610</v>
      </c>
      <c r="C91" s="35">
        <v>-0.5</v>
      </c>
      <c r="D91" s="6"/>
      <c r="E91" s="6"/>
      <c r="F91" s="6" t="s">
        <v>47</v>
      </c>
      <c r="N91" s="6" t="s">
        <v>48</v>
      </c>
    </row>
    <row r="92" spans="1:14" x14ac:dyDescent="0.25">
      <c r="A92" s="6" t="s">
        <v>3478</v>
      </c>
      <c r="B92" s="21">
        <v>44611</v>
      </c>
      <c r="C92" s="35">
        <v>-6.3</v>
      </c>
      <c r="D92" s="6"/>
      <c r="E92" s="6"/>
      <c r="F92" s="6" t="s">
        <v>13</v>
      </c>
      <c r="I92" s="6" t="s">
        <v>3660</v>
      </c>
      <c r="J92" s="6" t="s">
        <v>3661</v>
      </c>
      <c r="K92" s="6" t="str">
        <f>"E        7506593"</f>
        <v>E        7506593</v>
      </c>
      <c r="N92" s="6" t="s">
        <v>3669</v>
      </c>
    </row>
    <row r="93" spans="1:14" x14ac:dyDescent="0.25">
      <c r="A93" s="6" t="s">
        <v>3478</v>
      </c>
      <c r="B93" s="21">
        <v>44611</v>
      </c>
      <c r="C93" s="35">
        <v>-60</v>
      </c>
      <c r="D93" s="6"/>
      <c r="E93" s="6"/>
      <c r="F93" s="6" t="s">
        <v>13</v>
      </c>
      <c r="I93" s="6" t="s">
        <v>888</v>
      </c>
      <c r="J93" s="6" t="s">
        <v>3571</v>
      </c>
      <c r="K93" s="6" t="str">
        <f>"R        7506593"</f>
        <v>R        7506593</v>
      </c>
      <c r="N93" s="6" t="s">
        <v>3670</v>
      </c>
    </row>
    <row r="94" spans="1:14" x14ac:dyDescent="0.25">
      <c r="A94" s="6" t="s">
        <v>3478</v>
      </c>
      <c r="B94" s="21">
        <v>44612</v>
      </c>
      <c r="C94" s="35">
        <v>-8.4</v>
      </c>
      <c r="D94" s="6"/>
      <c r="E94" s="6"/>
      <c r="F94" s="6" t="s">
        <v>13</v>
      </c>
      <c r="I94" s="6" t="s">
        <v>56</v>
      </c>
      <c r="J94" s="6" t="s">
        <v>3505</v>
      </c>
      <c r="K94" s="6" t="str">
        <f>"OURT     7506593"</f>
        <v>OURT     7506593</v>
      </c>
      <c r="N94" s="6" t="s">
        <v>3671</v>
      </c>
    </row>
    <row r="95" spans="1:14" x14ac:dyDescent="0.25">
      <c r="A95" s="6" t="s">
        <v>3478</v>
      </c>
      <c r="B95" s="21">
        <v>44611</v>
      </c>
      <c r="C95" s="35">
        <v>-5</v>
      </c>
      <c r="D95" s="6"/>
      <c r="E95" s="6"/>
      <c r="F95" s="6" t="s">
        <v>22</v>
      </c>
      <c r="I95" s="6" t="s">
        <v>891</v>
      </c>
      <c r="J95" s="6" t="s">
        <v>3571</v>
      </c>
      <c r="K95" s="6" t="str">
        <f>"R        7506593"</f>
        <v>R        7506593</v>
      </c>
      <c r="N95" s="6" t="s">
        <v>3672</v>
      </c>
    </row>
    <row r="96" spans="1:14" x14ac:dyDescent="0.25">
      <c r="A96" s="6" t="s">
        <v>3478</v>
      </c>
      <c r="B96" s="21">
        <v>44611</v>
      </c>
      <c r="C96" s="35">
        <v>-35.5</v>
      </c>
      <c r="D96" s="6"/>
      <c r="E96" s="6"/>
      <c r="F96" s="6" t="s">
        <v>22</v>
      </c>
      <c r="I96" s="6" t="s">
        <v>3673</v>
      </c>
      <c r="J96" s="6" t="s">
        <v>3674</v>
      </c>
      <c r="K96" s="6" t="str">
        <f>"t-Serv   7506593"</f>
        <v>t-Serv   7506593</v>
      </c>
      <c r="N96" s="6" t="s">
        <v>3675</v>
      </c>
    </row>
    <row r="97" spans="1:14" x14ac:dyDescent="0.25">
      <c r="A97" s="6" t="s">
        <v>3478</v>
      </c>
      <c r="B97" s="21">
        <v>44613</v>
      </c>
      <c r="C97" s="35">
        <v>1486.61</v>
      </c>
      <c r="D97" s="6"/>
      <c r="E97" s="6"/>
      <c r="F97" s="6" t="s">
        <v>17</v>
      </c>
      <c r="G97" s="6" t="s">
        <v>127</v>
      </c>
      <c r="H97" s="6" t="s">
        <v>128</v>
      </c>
      <c r="L97" s="6" t="s">
        <v>3676</v>
      </c>
      <c r="M97" s="6" t="s">
        <v>3613</v>
      </c>
      <c r="N97" s="6" t="s">
        <v>3677</v>
      </c>
    </row>
    <row r="98" spans="1:14" x14ac:dyDescent="0.25">
      <c r="A98" s="6" t="s">
        <v>3491</v>
      </c>
      <c r="B98" s="21">
        <v>44614</v>
      </c>
      <c r="C98" s="35">
        <v>-36.979999999999997</v>
      </c>
      <c r="D98" s="6"/>
      <c r="E98" s="6"/>
      <c r="F98" s="6" t="s">
        <v>13</v>
      </c>
      <c r="I98" s="6" t="s">
        <v>226</v>
      </c>
      <c r="J98" s="6" t="s">
        <v>3360</v>
      </c>
      <c r="K98" s="6" t="str">
        <f>"TRES     7506593"</f>
        <v>TRES     7506593</v>
      </c>
      <c r="N98" s="6" t="s">
        <v>3678</v>
      </c>
    </row>
    <row r="99" spans="1:14" x14ac:dyDescent="0.25">
      <c r="A99" s="6" t="s">
        <v>3491</v>
      </c>
      <c r="B99" s="21">
        <v>44614</v>
      </c>
      <c r="C99" s="35">
        <v>-84</v>
      </c>
      <c r="D99" s="6"/>
      <c r="E99" s="6"/>
      <c r="F99" s="6" t="s">
        <v>13</v>
      </c>
      <c r="I99" s="6" t="s">
        <v>2292</v>
      </c>
      <c r="J99" s="6" t="s">
        <v>3555</v>
      </c>
      <c r="K99" s="6" t="str">
        <f>"innes    7506593"</f>
        <v>innes    7506593</v>
      </c>
      <c r="N99" s="6" t="s">
        <v>3679</v>
      </c>
    </row>
    <row r="100" spans="1:14" x14ac:dyDescent="0.25">
      <c r="A100" s="6" t="s">
        <v>3491</v>
      </c>
      <c r="B100" s="21">
        <v>44614</v>
      </c>
      <c r="C100" s="35">
        <v>-85</v>
      </c>
      <c r="D100" s="6"/>
      <c r="E100" s="6"/>
      <c r="F100" s="6" t="s">
        <v>29</v>
      </c>
      <c r="G100" s="6" t="s">
        <v>240</v>
      </c>
      <c r="H100" s="6" t="s">
        <v>241</v>
      </c>
      <c r="L100" s="6">
        <v>515739147022</v>
      </c>
      <c r="N100" s="6" t="s">
        <v>3680</v>
      </c>
    </row>
    <row r="101" spans="1:14" x14ac:dyDescent="0.25">
      <c r="A101" s="6" t="s">
        <v>3491</v>
      </c>
      <c r="B101" s="21">
        <v>44615</v>
      </c>
      <c r="C101" s="35">
        <v>-101.65</v>
      </c>
      <c r="D101" s="6"/>
      <c r="E101" s="6"/>
      <c r="F101" s="6" t="s">
        <v>13</v>
      </c>
      <c r="I101" s="6" t="s">
        <v>854</v>
      </c>
      <c r="J101" s="6" t="s">
        <v>3379</v>
      </c>
      <c r="K101" s="6" t="str">
        <f>"OURT     7506593"</f>
        <v>OURT     7506593</v>
      </c>
      <c r="N101" s="6" t="s">
        <v>3681</v>
      </c>
    </row>
    <row r="102" spans="1:14" x14ac:dyDescent="0.25">
      <c r="A102" s="6" t="s">
        <v>3491</v>
      </c>
      <c r="B102" s="21">
        <v>44615</v>
      </c>
      <c r="C102" s="35">
        <v>-10.199999999999999</v>
      </c>
      <c r="D102" s="6"/>
      <c r="E102" s="6"/>
      <c r="F102" s="6" t="s">
        <v>13</v>
      </c>
      <c r="I102" s="6" t="s">
        <v>886</v>
      </c>
      <c r="J102" s="6" t="s">
        <v>3571</v>
      </c>
      <c r="K102" s="6" t="str">
        <f>"R        7506593"</f>
        <v>R        7506593</v>
      </c>
      <c r="N102" s="6" t="s">
        <v>3682</v>
      </c>
    </row>
    <row r="103" spans="1:14" x14ac:dyDescent="0.25">
      <c r="A103" s="6" t="s">
        <v>3491</v>
      </c>
      <c r="B103" s="21">
        <v>44616</v>
      </c>
      <c r="C103" s="51" t="s">
        <v>1761</v>
      </c>
      <c r="D103" s="35">
        <v>-435</v>
      </c>
      <c r="E103" s="6"/>
      <c r="F103" s="6" t="s">
        <v>13</v>
      </c>
      <c r="I103" s="6" t="s">
        <v>3660</v>
      </c>
      <c r="J103" s="6" t="s">
        <v>3661</v>
      </c>
      <c r="K103" s="6" t="str">
        <f>"E        7506593"</f>
        <v>E        7506593</v>
      </c>
      <c r="N103" s="6" t="s">
        <v>3683</v>
      </c>
    </row>
    <row r="104" spans="1:14" x14ac:dyDescent="0.25">
      <c r="A104" s="6" t="s">
        <v>3491</v>
      </c>
      <c r="B104" s="21">
        <v>44616</v>
      </c>
      <c r="C104" s="35">
        <v>-49.3</v>
      </c>
      <c r="D104" s="6"/>
      <c r="E104" s="6"/>
      <c r="F104" s="6" t="s">
        <v>13</v>
      </c>
      <c r="I104" s="6" t="s">
        <v>3684</v>
      </c>
      <c r="J104" s="6" t="s">
        <v>3356</v>
      </c>
      <c r="K104" s="6" t="str">
        <f>"leroi    7506593"</f>
        <v>leroi    7506593</v>
      </c>
      <c r="N104" s="6" t="s">
        <v>3685</v>
      </c>
    </row>
    <row r="105" spans="1:14" x14ac:dyDescent="0.25">
      <c r="A105" s="6" t="s">
        <v>3491</v>
      </c>
      <c r="B105" s="21">
        <v>44616</v>
      </c>
      <c r="C105" s="35">
        <v>-4.4000000000000004</v>
      </c>
      <c r="D105" s="6"/>
      <c r="E105" s="6"/>
      <c r="F105" s="6" t="s">
        <v>13</v>
      </c>
      <c r="I105" s="6" t="s">
        <v>834</v>
      </c>
      <c r="J105" s="6" t="s">
        <v>3686</v>
      </c>
      <c r="K105" s="6" t="str">
        <f>"R        7506593"</f>
        <v>R        7506593</v>
      </c>
      <c r="N105" s="6" t="s">
        <v>3687</v>
      </c>
    </row>
    <row r="106" spans="1:14" x14ac:dyDescent="0.25">
      <c r="A106" s="6" t="s">
        <v>3491</v>
      </c>
      <c r="B106" s="21">
        <v>44617</v>
      </c>
      <c r="C106" s="35">
        <v>-99.98</v>
      </c>
      <c r="D106" s="6"/>
      <c r="E106" s="6"/>
      <c r="F106" s="6" t="s">
        <v>98</v>
      </c>
      <c r="G106" s="6" t="s">
        <v>147</v>
      </c>
      <c r="H106" s="6" t="s">
        <v>54</v>
      </c>
      <c r="L106" s="6">
        <v>7.2300585410072297E+21</v>
      </c>
      <c r="N106" s="6" t="s">
        <v>148</v>
      </c>
    </row>
    <row r="107" spans="1:14" x14ac:dyDescent="0.25">
      <c r="A107" s="6" t="s">
        <v>3491</v>
      </c>
      <c r="B107" s="21">
        <v>44617</v>
      </c>
      <c r="C107" s="35">
        <v>15.25</v>
      </c>
      <c r="D107" s="6"/>
      <c r="E107" s="6"/>
      <c r="F107" s="6" t="s">
        <v>17</v>
      </c>
      <c r="G107" s="6" t="s">
        <v>163</v>
      </c>
      <c r="H107" s="6" t="s">
        <v>294</v>
      </c>
      <c r="L107" s="6" t="s">
        <v>3688</v>
      </c>
      <c r="M107" s="6" t="s">
        <v>1013</v>
      </c>
      <c r="N107" s="6" t="s">
        <v>3689</v>
      </c>
    </row>
    <row r="108" spans="1:14" x14ac:dyDescent="0.25">
      <c r="A108" s="6" t="s">
        <v>3491</v>
      </c>
      <c r="B108" s="21">
        <v>44617</v>
      </c>
      <c r="C108" s="35">
        <v>60.1</v>
      </c>
      <c r="D108" s="6"/>
      <c r="E108" s="6"/>
      <c r="F108" s="6" t="s">
        <v>17</v>
      </c>
      <c r="G108" s="6" t="s">
        <v>163</v>
      </c>
      <c r="H108" s="6" t="s">
        <v>294</v>
      </c>
      <c r="L108" s="6" t="s">
        <v>3690</v>
      </c>
      <c r="M108" s="6" t="s">
        <v>2419</v>
      </c>
      <c r="N108" s="6" t="s">
        <v>3691</v>
      </c>
    </row>
    <row r="109" spans="1:14" x14ac:dyDescent="0.25">
      <c r="A109" s="6" t="s">
        <v>3491</v>
      </c>
      <c r="B109" s="21">
        <v>44617</v>
      </c>
      <c r="C109" s="35">
        <v>-41.82</v>
      </c>
      <c r="D109" s="6"/>
      <c r="E109" s="6"/>
      <c r="F109" s="6" t="s">
        <v>13</v>
      </c>
      <c r="I109" s="6" t="s">
        <v>226</v>
      </c>
      <c r="J109" s="6" t="s">
        <v>3360</v>
      </c>
      <c r="K109" s="6" t="str">
        <f>"TRES     7506593"</f>
        <v>TRES     7506593</v>
      </c>
      <c r="N109" s="6" t="s">
        <v>3692</v>
      </c>
    </row>
    <row r="110" spans="1:14" x14ac:dyDescent="0.25">
      <c r="A110" s="6" t="s">
        <v>3491</v>
      </c>
      <c r="B110" s="21">
        <v>44618</v>
      </c>
      <c r="C110" s="35">
        <v>-2.79</v>
      </c>
      <c r="D110" s="6"/>
      <c r="E110" s="6"/>
      <c r="F110" s="6" t="s">
        <v>13</v>
      </c>
      <c r="I110" s="6" t="s">
        <v>223</v>
      </c>
      <c r="J110" s="6" t="s">
        <v>3371</v>
      </c>
      <c r="K110" s="6" t="str">
        <f>"ourt     7506593"</f>
        <v>ourt     7506593</v>
      </c>
      <c r="N110" s="6" t="s">
        <v>3693</v>
      </c>
    </row>
    <row r="111" spans="1:14" x14ac:dyDescent="0.25">
      <c r="A111" s="6" t="s">
        <v>3491</v>
      </c>
      <c r="B111" s="21">
        <v>44618</v>
      </c>
      <c r="C111" s="35">
        <v>-19.13</v>
      </c>
      <c r="D111" s="6"/>
      <c r="E111" s="6"/>
      <c r="F111" s="6" t="s">
        <v>13</v>
      </c>
      <c r="I111" s="6" t="s">
        <v>226</v>
      </c>
      <c r="J111" s="6" t="s">
        <v>3360</v>
      </c>
      <c r="K111" s="6" t="str">
        <f>"TRES     7506593"</f>
        <v>TRES     7506593</v>
      </c>
      <c r="N111" s="6" t="s">
        <v>3694</v>
      </c>
    </row>
    <row r="112" spans="1:14" x14ac:dyDescent="0.25">
      <c r="A112" s="6" t="s">
        <v>3491</v>
      </c>
      <c r="B112" s="21">
        <v>44619</v>
      </c>
      <c r="C112" s="35">
        <v>-22.2</v>
      </c>
      <c r="D112" s="6"/>
      <c r="E112" s="6"/>
      <c r="F112" s="6" t="s">
        <v>13</v>
      </c>
      <c r="I112" s="6" t="s">
        <v>3695</v>
      </c>
      <c r="J112" s="6" t="s">
        <v>3696</v>
      </c>
      <c r="K112" s="6" t="str">
        <f>"ERS-DEVAN7506593"</f>
        <v>ERS-DEVAN7506593</v>
      </c>
      <c r="N112" s="6" t="s">
        <v>3697</v>
      </c>
    </row>
    <row r="113" spans="1:14" x14ac:dyDescent="0.25">
      <c r="A113" s="6" t="s">
        <v>3491</v>
      </c>
      <c r="B113" s="21">
        <v>44619</v>
      </c>
      <c r="C113" s="35">
        <v>-53.15</v>
      </c>
      <c r="D113" s="6"/>
      <c r="E113" s="6"/>
      <c r="F113" s="6" t="s">
        <v>22</v>
      </c>
      <c r="I113" s="6" t="s">
        <v>3698</v>
      </c>
      <c r="J113" s="6" t="s">
        <v>3699</v>
      </c>
      <c r="K113" s="6" t="str">
        <f>"L        7506593"</f>
        <v>L        7506593</v>
      </c>
      <c r="N113" s="6" t="s">
        <v>3700</v>
      </c>
    </row>
    <row r="114" spans="1:14" x14ac:dyDescent="0.25">
      <c r="A114" s="6" t="s">
        <v>3491</v>
      </c>
      <c r="B114" s="21">
        <v>44621</v>
      </c>
      <c r="C114" s="35">
        <v>-3</v>
      </c>
      <c r="D114" s="6"/>
      <c r="E114" s="6"/>
      <c r="F114" s="6" t="s">
        <v>63</v>
      </c>
      <c r="N114" s="6" t="s">
        <v>64</v>
      </c>
    </row>
    <row r="115" spans="1:14" x14ac:dyDescent="0.25">
      <c r="A115" s="6" t="s">
        <v>3491</v>
      </c>
      <c r="B115" s="21">
        <v>44620</v>
      </c>
      <c r="C115" s="35">
        <v>-10</v>
      </c>
      <c r="D115" s="6"/>
      <c r="E115" s="6"/>
      <c r="F115" s="6" t="s">
        <v>22</v>
      </c>
      <c r="I115" s="6" t="s">
        <v>2489</v>
      </c>
      <c r="J115" s="6" t="s">
        <v>3701</v>
      </c>
      <c r="K115" s="6" t="str">
        <f>"LLON     7506593"</f>
        <v>LLON     7506593</v>
      </c>
      <c r="N115" s="6" t="s">
        <v>3702</v>
      </c>
    </row>
    <row r="116" spans="1:14" x14ac:dyDescent="0.25">
      <c r="A116" s="6" t="s">
        <v>3491</v>
      </c>
      <c r="B116" s="21">
        <v>44621</v>
      </c>
      <c r="C116" s="35">
        <v>-9.5</v>
      </c>
      <c r="D116" s="6"/>
      <c r="E116" s="6"/>
      <c r="F116" s="6" t="s">
        <v>13</v>
      </c>
      <c r="I116" s="6" t="s">
        <v>1506</v>
      </c>
      <c r="J116" s="6" t="s">
        <v>3643</v>
      </c>
      <c r="K116" s="6" t="str">
        <f>"INELLES  7506593"</f>
        <v>INELLES  7506593</v>
      </c>
      <c r="N116" s="6" t="s">
        <v>3703</v>
      </c>
    </row>
    <row r="117" spans="1:14" x14ac:dyDescent="0.25">
      <c r="A117" s="6" t="s">
        <v>3491</v>
      </c>
      <c r="B117" s="21">
        <v>44621</v>
      </c>
      <c r="C117" s="35">
        <v>-5.75</v>
      </c>
      <c r="D117" s="6"/>
      <c r="E117" s="6"/>
      <c r="F117" s="6" t="s">
        <v>13</v>
      </c>
      <c r="I117" s="6" t="s">
        <v>3585</v>
      </c>
      <c r="J117" s="6" t="s">
        <v>3586</v>
      </c>
      <c r="K117" s="6" t="str">
        <f>"LLET     7506593"</f>
        <v>LLET     7506593</v>
      </c>
      <c r="N117" s="6" t="s">
        <v>3704</v>
      </c>
    </row>
    <row r="118" spans="1:14" x14ac:dyDescent="0.25">
      <c r="A118" s="6" t="s">
        <v>3491</v>
      </c>
      <c r="B118" s="21">
        <v>44622</v>
      </c>
      <c r="C118" s="35">
        <v>-40</v>
      </c>
      <c r="D118" s="6"/>
      <c r="E118" s="6"/>
      <c r="F118" s="6" t="s">
        <v>29</v>
      </c>
      <c r="G118" s="6" t="s">
        <v>1923</v>
      </c>
      <c r="H118" s="6" t="s">
        <v>1924</v>
      </c>
      <c r="L118" s="6" t="s">
        <v>3705</v>
      </c>
      <c r="N118" s="6" t="s">
        <v>3706</v>
      </c>
    </row>
    <row r="119" spans="1:14" x14ac:dyDescent="0.25">
      <c r="A119" s="6" t="s">
        <v>3491</v>
      </c>
      <c r="B119" s="21">
        <v>44622</v>
      </c>
      <c r="C119" s="35">
        <v>-385.99</v>
      </c>
      <c r="D119" s="6"/>
      <c r="E119" s="6"/>
      <c r="F119" s="6" t="s">
        <v>149</v>
      </c>
      <c r="L119" s="6" t="s">
        <v>1927</v>
      </c>
      <c r="M119" s="6" t="s">
        <v>151</v>
      </c>
      <c r="N119" s="6" t="s">
        <v>152</v>
      </c>
    </row>
    <row r="120" spans="1:14" x14ac:dyDescent="0.25">
      <c r="A120" s="6" t="s">
        <v>3491</v>
      </c>
      <c r="B120" s="21">
        <v>44622</v>
      </c>
      <c r="C120" s="35">
        <v>-92.5</v>
      </c>
      <c r="D120" s="6"/>
      <c r="E120" s="6"/>
      <c r="F120" s="6" t="s">
        <v>29</v>
      </c>
      <c r="G120" s="6" t="s">
        <v>3707</v>
      </c>
      <c r="H120" s="6" t="s">
        <v>3708</v>
      </c>
      <c r="L120" s="6">
        <v>102200174444</v>
      </c>
      <c r="N120" s="6" t="s">
        <v>3709</v>
      </c>
    </row>
    <row r="121" spans="1:14" x14ac:dyDescent="0.25">
      <c r="A121" s="6" t="s">
        <v>3491</v>
      </c>
      <c r="B121" s="21">
        <v>44623</v>
      </c>
      <c r="C121" s="35">
        <v>10.24</v>
      </c>
      <c r="D121" s="6"/>
      <c r="E121" s="6"/>
      <c r="F121" s="6" t="s">
        <v>17</v>
      </c>
      <c r="G121" s="6" t="s">
        <v>163</v>
      </c>
      <c r="H121" s="6" t="s">
        <v>294</v>
      </c>
      <c r="L121" s="6" t="s">
        <v>3710</v>
      </c>
      <c r="M121" s="6" t="s">
        <v>3711</v>
      </c>
      <c r="N121" s="6" t="s">
        <v>3712</v>
      </c>
    </row>
    <row r="122" spans="1:14" x14ac:dyDescent="0.25">
      <c r="A122" s="6" t="s">
        <v>3491</v>
      </c>
      <c r="B122" s="21">
        <v>44623</v>
      </c>
      <c r="C122" s="35">
        <v>20.95</v>
      </c>
      <c r="D122" s="6"/>
      <c r="E122" s="6"/>
      <c r="F122" s="6" t="s">
        <v>17</v>
      </c>
      <c r="G122" s="6" t="s">
        <v>163</v>
      </c>
      <c r="H122" s="6" t="s">
        <v>294</v>
      </c>
      <c r="L122" s="6" t="s">
        <v>3713</v>
      </c>
      <c r="M122" s="6" t="s">
        <v>3711</v>
      </c>
      <c r="N122" s="6" t="s">
        <v>3714</v>
      </c>
    </row>
    <row r="123" spans="1:14" x14ac:dyDescent="0.25">
      <c r="A123" s="6" t="s">
        <v>3491</v>
      </c>
      <c r="B123" s="21">
        <v>44623</v>
      </c>
      <c r="C123" s="35">
        <v>-22.02</v>
      </c>
      <c r="D123" s="6"/>
      <c r="E123" s="6"/>
      <c r="F123" s="6" t="s">
        <v>13</v>
      </c>
      <c r="I123" s="6" t="s">
        <v>260</v>
      </c>
      <c r="J123" s="6" t="s">
        <v>3353</v>
      </c>
      <c r="K123" s="6" t="str">
        <f>"OURT     7506593"</f>
        <v>OURT     7506593</v>
      </c>
      <c r="N123" s="6" t="s">
        <v>3715</v>
      </c>
    </row>
    <row r="124" spans="1:14" x14ac:dyDescent="0.25">
      <c r="A124" s="6" t="s">
        <v>3491</v>
      </c>
      <c r="B124" s="21">
        <v>44623</v>
      </c>
      <c r="C124" s="35">
        <v>-8.86</v>
      </c>
      <c r="D124" s="6"/>
      <c r="E124" s="6"/>
      <c r="F124" s="6" t="s">
        <v>13</v>
      </c>
      <c r="I124" s="6" t="s">
        <v>86</v>
      </c>
      <c r="J124" s="6" t="s">
        <v>3565</v>
      </c>
      <c r="K124" s="6" t="str">
        <f>"IPPEVILLE7506593"</f>
        <v>IPPEVILLE7506593</v>
      </c>
      <c r="N124" s="6" t="s">
        <v>3716</v>
      </c>
    </row>
    <row r="125" spans="1:14" x14ac:dyDescent="0.25">
      <c r="A125" s="6" t="s">
        <v>3491</v>
      </c>
      <c r="B125" s="21">
        <v>44623</v>
      </c>
      <c r="C125" s="35">
        <v>-26</v>
      </c>
      <c r="D125" s="6"/>
      <c r="E125" s="6"/>
      <c r="F125" s="6" t="s">
        <v>13</v>
      </c>
      <c r="I125" s="6" t="s">
        <v>3717</v>
      </c>
      <c r="J125" s="6" t="s">
        <v>3718</v>
      </c>
      <c r="K125" s="6" t="str">
        <f>"innes    7506593"</f>
        <v>innes    7506593</v>
      </c>
      <c r="N125" s="6" t="s">
        <v>3719</v>
      </c>
    </row>
    <row r="126" spans="1:14" x14ac:dyDescent="0.25">
      <c r="A126" s="6" t="s">
        <v>3491</v>
      </c>
      <c r="B126" s="21">
        <v>44623</v>
      </c>
      <c r="C126" s="35">
        <v>-8</v>
      </c>
      <c r="D126" s="6"/>
      <c r="E126" s="6"/>
      <c r="F126" s="6" t="s">
        <v>13</v>
      </c>
      <c r="I126" s="6" t="s">
        <v>3717</v>
      </c>
      <c r="J126" s="6" t="s">
        <v>3718</v>
      </c>
      <c r="K126" s="6" t="str">
        <f>"innes    7506593"</f>
        <v>innes    7506593</v>
      </c>
      <c r="N126" s="6" t="s">
        <v>3720</v>
      </c>
    </row>
    <row r="127" spans="1:14" x14ac:dyDescent="0.25">
      <c r="A127" s="6" t="s">
        <v>3491</v>
      </c>
      <c r="B127" s="21">
        <v>44624</v>
      </c>
      <c r="C127" s="35">
        <v>-20.9</v>
      </c>
      <c r="D127" s="6"/>
      <c r="E127" s="6"/>
      <c r="F127" s="6" t="s">
        <v>13</v>
      </c>
      <c r="I127" s="6" t="s">
        <v>3721</v>
      </c>
      <c r="J127" s="6" t="s">
        <v>3722</v>
      </c>
      <c r="K127" s="6" t="str">
        <f>"AY       7506593"</f>
        <v>AY       7506593</v>
      </c>
      <c r="N127" s="6" t="s">
        <v>3723</v>
      </c>
    </row>
    <row r="128" spans="1:14" x14ac:dyDescent="0.25">
      <c r="A128" s="6" t="s">
        <v>3491</v>
      </c>
      <c r="B128" s="21">
        <v>44625</v>
      </c>
      <c r="C128" s="35">
        <v>-13.98</v>
      </c>
      <c r="D128" s="6"/>
      <c r="E128" s="6"/>
      <c r="F128" s="6" t="s">
        <v>13</v>
      </c>
      <c r="I128" s="6" t="s">
        <v>1342</v>
      </c>
      <c r="J128" s="6" t="s">
        <v>3724</v>
      </c>
      <c r="K128" s="6" t="str">
        <f>"INNES    7506593"</f>
        <v>INNES    7506593</v>
      </c>
      <c r="N128" s="6" t="s">
        <v>3725</v>
      </c>
    </row>
    <row r="129" spans="1:14" x14ac:dyDescent="0.25">
      <c r="A129" s="6" t="s">
        <v>3491</v>
      </c>
      <c r="B129" s="21">
        <v>44625</v>
      </c>
      <c r="C129" s="35">
        <v>-111.56</v>
      </c>
      <c r="D129" s="6"/>
      <c r="E129" s="6"/>
      <c r="F129" s="6" t="s">
        <v>13</v>
      </c>
      <c r="I129" s="6" t="s">
        <v>854</v>
      </c>
      <c r="J129" s="6" t="s">
        <v>3379</v>
      </c>
      <c r="K129" s="6" t="str">
        <f>"OURT     7506593"</f>
        <v>OURT     7506593</v>
      </c>
      <c r="N129" s="6" t="s">
        <v>3726</v>
      </c>
    </row>
    <row r="130" spans="1:14" x14ac:dyDescent="0.25">
      <c r="A130" s="6" t="s">
        <v>3491</v>
      </c>
      <c r="B130" s="21">
        <v>44626</v>
      </c>
      <c r="C130" s="35">
        <v>-5.8</v>
      </c>
      <c r="D130" s="6"/>
      <c r="E130" s="6"/>
      <c r="F130" s="6" t="s">
        <v>13</v>
      </c>
      <c r="I130" s="6" t="s">
        <v>56</v>
      </c>
      <c r="J130" s="6" t="s">
        <v>3505</v>
      </c>
      <c r="K130" s="6" t="str">
        <f>"OURT     7506593"</f>
        <v>OURT     7506593</v>
      </c>
      <c r="N130" s="6" t="s">
        <v>3727</v>
      </c>
    </row>
    <row r="131" spans="1:14" x14ac:dyDescent="0.25">
      <c r="A131" s="6" t="s">
        <v>3491</v>
      </c>
      <c r="B131" s="21">
        <v>44626</v>
      </c>
      <c r="C131" s="35">
        <v>-250</v>
      </c>
      <c r="D131" s="6"/>
      <c r="E131" s="6"/>
      <c r="F131" s="6" t="s">
        <v>43</v>
      </c>
      <c r="I131" s="6" t="s">
        <v>57</v>
      </c>
      <c r="J131" s="6" t="s">
        <v>3353</v>
      </c>
      <c r="K131" s="6" t="str">
        <f>"OURT     7506593"</f>
        <v>OURT     7506593</v>
      </c>
      <c r="N131" s="6" t="s">
        <v>3728</v>
      </c>
    </row>
    <row r="132" spans="1:14" x14ac:dyDescent="0.25">
      <c r="A132" s="6" t="s">
        <v>3491</v>
      </c>
      <c r="B132" s="21">
        <v>44626</v>
      </c>
      <c r="C132" s="35">
        <v>-0.5</v>
      </c>
      <c r="D132" s="6"/>
      <c r="E132" s="6"/>
      <c r="F132" s="6" t="s">
        <v>47</v>
      </c>
      <c r="N132" s="6" t="s">
        <v>48</v>
      </c>
    </row>
    <row r="133" spans="1:14" x14ac:dyDescent="0.25">
      <c r="A133" s="6" t="s">
        <v>3491</v>
      </c>
      <c r="B133" s="21">
        <v>44625</v>
      </c>
      <c r="C133" s="35">
        <v>-4</v>
      </c>
      <c r="D133" s="6"/>
      <c r="E133" s="6"/>
      <c r="F133" s="6" t="s">
        <v>22</v>
      </c>
      <c r="I133" s="6" t="s">
        <v>882</v>
      </c>
      <c r="J133" s="6" t="s">
        <v>3423</v>
      </c>
      <c r="K133" s="6" t="str">
        <f>"E        7506593"</f>
        <v>E        7506593</v>
      </c>
      <c r="N133" s="6" t="s">
        <v>3729</v>
      </c>
    </row>
    <row r="134" spans="1:14" x14ac:dyDescent="0.25">
      <c r="A134" s="6" t="s">
        <v>3491</v>
      </c>
      <c r="B134" s="21">
        <v>44627</v>
      </c>
      <c r="C134" s="35">
        <v>-1.08</v>
      </c>
      <c r="D134" s="6"/>
      <c r="E134" s="6"/>
      <c r="F134" s="6" t="s">
        <v>29</v>
      </c>
      <c r="G134" s="6" t="s">
        <v>3102</v>
      </c>
      <c r="H134" s="6" t="s">
        <v>3103</v>
      </c>
      <c r="L134" s="6" t="s">
        <v>3730</v>
      </c>
      <c r="N134" s="6" t="s">
        <v>3731</v>
      </c>
    </row>
    <row r="135" spans="1:14" x14ac:dyDescent="0.25">
      <c r="A135" s="6" t="s">
        <v>3504</v>
      </c>
      <c r="B135" s="21">
        <v>44628</v>
      </c>
      <c r="C135" s="35">
        <v>-7</v>
      </c>
      <c r="D135" s="6"/>
      <c r="E135" s="6"/>
      <c r="F135" s="6" t="s">
        <v>13</v>
      </c>
      <c r="I135" s="6" t="s">
        <v>3732</v>
      </c>
      <c r="J135" s="6" t="s">
        <v>3571</v>
      </c>
      <c r="K135" s="6" t="str">
        <f>"R        7506593"</f>
        <v>R        7506593</v>
      </c>
      <c r="N135" s="6" t="s">
        <v>3733</v>
      </c>
    </row>
    <row r="136" spans="1:14" x14ac:dyDescent="0.25">
      <c r="A136" s="6" t="s">
        <v>3504</v>
      </c>
      <c r="B136" s="21">
        <v>44628</v>
      </c>
      <c r="C136" s="35">
        <v>-2.2000000000000002</v>
      </c>
      <c r="D136" s="6"/>
      <c r="E136" s="6"/>
      <c r="F136" s="6" t="s">
        <v>13</v>
      </c>
      <c r="I136" s="6" t="s">
        <v>834</v>
      </c>
      <c r="J136" s="6" t="s">
        <v>3686</v>
      </c>
      <c r="K136" s="6" t="str">
        <f>"R        7506593"</f>
        <v>R        7506593</v>
      </c>
      <c r="N136" s="6" t="s">
        <v>3734</v>
      </c>
    </row>
    <row r="137" spans="1:14" x14ac:dyDescent="0.25">
      <c r="A137" s="6" t="s">
        <v>3504</v>
      </c>
      <c r="B137" s="21">
        <v>44628</v>
      </c>
      <c r="C137" s="35">
        <v>-59.85</v>
      </c>
      <c r="D137" s="6"/>
      <c r="E137" s="6"/>
      <c r="F137" s="6" t="s">
        <v>13</v>
      </c>
      <c r="I137" s="6" t="s">
        <v>854</v>
      </c>
      <c r="J137" s="6" t="s">
        <v>3379</v>
      </c>
      <c r="K137" s="6" t="str">
        <f>"OURT     7506593"</f>
        <v>OURT     7506593</v>
      </c>
      <c r="N137" s="6" t="s">
        <v>3735</v>
      </c>
    </row>
    <row r="138" spans="1:14" x14ac:dyDescent="0.25">
      <c r="A138" s="6" t="s">
        <v>3504</v>
      </c>
      <c r="B138" s="21">
        <v>44628</v>
      </c>
      <c r="C138" s="35">
        <v>-250</v>
      </c>
      <c r="D138" s="6"/>
      <c r="E138" s="6"/>
      <c r="F138" s="6" t="s">
        <v>43</v>
      </c>
      <c r="I138" s="6" t="s">
        <v>57</v>
      </c>
      <c r="J138" s="6" t="s">
        <v>3353</v>
      </c>
      <c r="K138" s="6" t="str">
        <f>"OURT     7506593"</f>
        <v>OURT     7506593</v>
      </c>
      <c r="N138" s="6" t="s">
        <v>3736</v>
      </c>
    </row>
    <row r="139" spans="1:14" x14ac:dyDescent="0.25">
      <c r="A139" s="6" t="s">
        <v>3504</v>
      </c>
      <c r="B139" s="21">
        <v>44628</v>
      </c>
      <c r="C139" s="35">
        <v>-0.5</v>
      </c>
      <c r="D139" s="6"/>
      <c r="E139" s="6"/>
      <c r="F139" s="6" t="s">
        <v>47</v>
      </c>
      <c r="N139" s="6" t="s">
        <v>48</v>
      </c>
    </row>
    <row r="140" spans="1:14" x14ac:dyDescent="0.25">
      <c r="A140" s="6" t="s">
        <v>3504</v>
      </c>
      <c r="B140" s="21">
        <v>44629</v>
      </c>
      <c r="C140" s="35">
        <v>-3.5</v>
      </c>
      <c r="D140" s="6"/>
      <c r="E140" s="6"/>
      <c r="F140" s="6" t="s">
        <v>22</v>
      </c>
      <c r="I140" s="6" t="s">
        <v>3737</v>
      </c>
      <c r="J140" s="6" t="s">
        <v>3738</v>
      </c>
      <c r="K140" s="6" t="str">
        <f>"E        7506593"</f>
        <v>E        7506593</v>
      </c>
      <c r="N140" s="6" t="s">
        <v>3739</v>
      </c>
    </row>
    <row r="141" spans="1:14" x14ac:dyDescent="0.25">
      <c r="A141" s="6" t="s">
        <v>3504</v>
      </c>
      <c r="B141" s="21">
        <v>44630</v>
      </c>
      <c r="C141" s="35">
        <v>-250</v>
      </c>
      <c r="D141" s="6"/>
      <c r="E141" s="6"/>
      <c r="F141" s="6" t="s">
        <v>43</v>
      </c>
      <c r="I141" s="6" t="s">
        <v>57</v>
      </c>
      <c r="J141" s="6" t="s">
        <v>3353</v>
      </c>
      <c r="K141" s="6" t="str">
        <f>"OURT     7506593"</f>
        <v>OURT     7506593</v>
      </c>
      <c r="N141" s="6" t="s">
        <v>3740</v>
      </c>
    </row>
    <row r="142" spans="1:14" x14ac:dyDescent="0.25">
      <c r="A142" s="6" t="s">
        <v>3504</v>
      </c>
      <c r="B142" s="21">
        <v>44630</v>
      </c>
      <c r="C142" s="35">
        <v>-0.5</v>
      </c>
      <c r="D142" s="6"/>
      <c r="E142" s="6"/>
      <c r="F142" s="6" t="s">
        <v>47</v>
      </c>
      <c r="N142" s="6" t="s">
        <v>48</v>
      </c>
    </row>
    <row r="143" spans="1:14" x14ac:dyDescent="0.25">
      <c r="A143" s="6" t="s">
        <v>3504</v>
      </c>
      <c r="B143" s="21">
        <v>44630</v>
      </c>
      <c r="C143" s="35">
        <v>-40.700000000000003</v>
      </c>
      <c r="D143" s="6"/>
      <c r="E143" s="6"/>
      <c r="F143" s="6" t="s">
        <v>13</v>
      </c>
      <c r="I143" s="6" t="s">
        <v>223</v>
      </c>
      <c r="J143" s="6" t="s">
        <v>3371</v>
      </c>
      <c r="K143" s="6" t="str">
        <f>"ourt     7506593"</f>
        <v>ourt     7506593</v>
      </c>
      <c r="N143" s="6" t="s">
        <v>3741</v>
      </c>
    </row>
    <row r="144" spans="1:14" x14ac:dyDescent="0.25">
      <c r="A144" s="6" t="s">
        <v>3504</v>
      </c>
      <c r="B144" s="21">
        <v>44631</v>
      </c>
      <c r="C144" s="35">
        <v>38.08</v>
      </c>
      <c r="D144" s="6"/>
      <c r="E144" s="6"/>
      <c r="F144" s="6" t="s">
        <v>17</v>
      </c>
      <c r="G144" s="6" t="s">
        <v>2897</v>
      </c>
      <c r="H144" s="6" t="s">
        <v>2906</v>
      </c>
      <c r="L144" s="6" t="s">
        <v>3742</v>
      </c>
      <c r="N144" s="6" t="s">
        <v>3743</v>
      </c>
    </row>
    <row r="145" spans="1:14" x14ac:dyDescent="0.25">
      <c r="A145" s="6" t="s">
        <v>3504</v>
      </c>
      <c r="B145" s="21">
        <v>44631</v>
      </c>
      <c r="C145" s="35">
        <v>-20.32</v>
      </c>
      <c r="D145" s="6"/>
      <c r="E145" s="6"/>
      <c r="F145" s="6" t="s">
        <v>13</v>
      </c>
      <c r="I145" s="6" t="s">
        <v>223</v>
      </c>
      <c r="J145" s="6" t="s">
        <v>3371</v>
      </c>
      <c r="K145" s="6" t="str">
        <f>"ourt     7506593"</f>
        <v>ourt     7506593</v>
      </c>
      <c r="N145" s="6" t="s">
        <v>3744</v>
      </c>
    </row>
    <row r="146" spans="1:14" x14ac:dyDescent="0.25">
      <c r="A146" s="6" t="s">
        <v>3504</v>
      </c>
      <c r="B146" s="21">
        <v>44633</v>
      </c>
      <c r="C146" s="35">
        <v>-8.4</v>
      </c>
      <c r="D146" s="6"/>
      <c r="E146" s="6"/>
      <c r="F146" s="6" t="s">
        <v>13</v>
      </c>
      <c r="I146" s="6" t="s">
        <v>56</v>
      </c>
      <c r="J146" s="6" t="s">
        <v>3505</v>
      </c>
      <c r="K146" s="6" t="str">
        <f>"OURT     7506593"</f>
        <v>OURT     7506593</v>
      </c>
      <c r="N146" s="6" t="s">
        <v>3745</v>
      </c>
    </row>
    <row r="147" spans="1:14" x14ac:dyDescent="0.25">
      <c r="A147" s="6" t="s">
        <v>3504</v>
      </c>
      <c r="B147" s="21">
        <v>44634</v>
      </c>
      <c r="C147" s="35">
        <v>-46.01</v>
      </c>
      <c r="D147" s="6"/>
      <c r="E147" s="6"/>
      <c r="F147" s="6" t="s">
        <v>13</v>
      </c>
      <c r="I147" s="6" t="s">
        <v>223</v>
      </c>
      <c r="J147" s="6" t="s">
        <v>3371</v>
      </c>
      <c r="K147" s="6" t="str">
        <f>"ourt     7506593"</f>
        <v>ourt     7506593</v>
      </c>
      <c r="N147" s="6" t="s">
        <v>3746</v>
      </c>
    </row>
    <row r="148" spans="1:14" x14ac:dyDescent="0.25">
      <c r="A148" s="6" t="s">
        <v>3504</v>
      </c>
      <c r="B148" s="21">
        <v>44634</v>
      </c>
      <c r="C148" s="35">
        <v>-52.39</v>
      </c>
      <c r="D148" s="6"/>
      <c r="E148" s="6"/>
      <c r="F148" s="6" t="s">
        <v>13</v>
      </c>
      <c r="I148" s="6" t="s">
        <v>226</v>
      </c>
      <c r="J148" s="6" t="s">
        <v>3360</v>
      </c>
      <c r="K148" s="6" t="str">
        <f>"TRES     7506593"</f>
        <v>TRES     7506593</v>
      </c>
      <c r="N148" s="6" t="s">
        <v>3747</v>
      </c>
    </row>
    <row r="149" spans="1:14" x14ac:dyDescent="0.25">
      <c r="A149" s="6" t="s">
        <v>3504</v>
      </c>
      <c r="B149" s="21">
        <v>44635</v>
      </c>
      <c r="C149" s="35">
        <v>-8.99</v>
      </c>
      <c r="D149" s="6"/>
      <c r="E149" s="6"/>
      <c r="F149" s="6" t="s">
        <v>13</v>
      </c>
      <c r="I149" s="6" t="s">
        <v>223</v>
      </c>
      <c r="J149" s="6" t="s">
        <v>3371</v>
      </c>
      <c r="K149" s="6" t="str">
        <f>"ourt     7506593"</f>
        <v>ourt     7506593</v>
      </c>
      <c r="N149" s="6" t="s">
        <v>3748</v>
      </c>
    </row>
    <row r="150" spans="1:14" x14ac:dyDescent="0.25">
      <c r="A150" s="6" t="s">
        <v>3504</v>
      </c>
      <c r="B150" s="21">
        <v>44636</v>
      </c>
      <c r="C150" s="35">
        <v>-215</v>
      </c>
      <c r="D150" s="6"/>
      <c r="E150" s="6"/>
      <c r="F150" s="6" t="s">
        <v>98</v>
      </c>
      <c r="G150" s="6" t="s">
        <v>99</v>
      </c>
      <c r="H150" s="6" t="s">
        <v>100</v>
      </c>
      <c r="L150" s="6" t="s">
        <v>3749</v>
      </c>
      <c r="N150" s="6" t="s">
        <v>1063</v>
      </c>
    </row>
    <row r="151" spans="1:14" x14ac:dyDescent="0.25">
      <c r="A151" s="6" t="s">
        <v>3504</v>
      </c>
      <c r="B151" s="21">
        <v>44636</v>
      </c>
      <c r="C151" s="35">
        <v>-12.6</v>
      </c>
      <c r="D151" s="6"/>
      <c r="E151" s="6"/>
      <c r="F151" s="6" t="s">
        <v>13</v>
      </c>
      <c r="I151" s="6" t="s">
        <v>199</v>
      </c>
      <c r="J151" s="6" t="s">
        <v>3558</v>
      </c>
      <c r="K151" s="6" t="str">
        <f>"NT       7506593"</f>
        <v>NT       7506593</v>
      </c>
      <c r="N151" s="6" t="s">
        <v>3750</v>
      </c>
    </row>
    <row r="152" spans="1:14" x14ac:dyDescent="0.25">
      <c r="A152" s="6" t="s">
        <v>3504</v>
      </c>
      <c r="B152" s="21">
        <v>44637</v>
      </c>
      <c r="C152" s="35">
        <v>-16.260000000000002</v>
      </c>
      <c r="D152" s="6"/>
      <c r="E152" s="6"/>
      <c r="F152" s="6" t="s">
        <v>13</v>
      </c>
      <c r="I152" s="6" t="s">
        <v>223</v>
      </c>
      <c r="J152" s="6" t="s">
        <v>3371</v>
      </c>
      <c r="K152" s="6" t="str">
        <f>"ourt     7506593"</f>
        <v>ourt     7506593</v>
      </c>
      <c r="N152" s="6" t="s">
        <v>3751</v>
      </c>
    </row>
    <row r="153" spans="1:14" x14ac:dyDescent="0.25">
      <c r="A153" s="6" t="s">
        <v>3752</v>
      </c>
      <c r="B153" s="21">
        <v>44643</v>
      </c>
      <c r="C153" s="35">
        <v>2061</v>
      </c>
      <c r="D153" s="6"/>
      <c r="E153" s="6"/>
      <c r="F153" s="6" t="s">
        <v>17</v>
      </c>
      <c r="G153" s="6" t="s">
        <v>1181</v>
      </c>
      <c r="H153" s="6" t="s">
        <v>3753</v>
      </c>
      <c r="L153" s="6" t="s">
        <v>3754</v>
      </c>
      <c r="N153" s="6" t="s">
        <v>3755</v>
      </c>
    </row>
    <row r="154" spans="1:14" x14ac:dyDescent="0.25">
      <c r="A154" s="6" t="s">
        <v>3752</v>
      </c>
      <c r="B154" s="21">
        <v>44643</v>
      </c>
      <c r="C154" s="35">
        <v>-32.5</v>
      </c>
      <c r="D154" s="6"/>
      <c r="E154" s="6"/>
      <c r="F154" s="6" t="s">
        <v>29</v>
      </c>
      <c r="G154" s="6" t="s">
        <v>104</v>
      </c>
      <c r="H154" s="6" t="s">
        <v>105</v>
      </c>
      <c r="L154" s="6">
        <v>463227328163</v>
      </c>
      <c r="N154" s="6" t="s">
        <v>3756</v>
      </c>
    </row>
    <row r="155" spans="1:14" x14ac:dyDescent="0.25">
      <c r="A155" s="6" t="s">
        <v>3752</v>
      </c>
      <c r="B155" s="21">
        <v>44643</v>
      </c>
      <c r="C155" s="35">
        <v>-126</v>
      </c>
      <c r="D155" s="6"/>
      <c r="E155" s="6"/>
      <c r="F155" s="6" t="s">
        <v>29</v>
      </c>
      <c r="G155" s="6" t="s">
        <v>1393</v>
      </c>
      <c r="H155" s="6" t="s">
        <v>1806</v>
      </c>
      <c r="L155" s="6" t="s">
        <v>3757</v>
      </c>
      <c r="N155" s="6" t="s">
        <v>3758</v>
      </c>
    </row>
    <row r="156" spans="1:14" x14ac:dyDescent="0.25">
      <c r="A156" s="6" t="s">
        <v>3752</v>
      </c>
      <c r="B156" s="21">
        <v>44643</v>
      </c>
      <c r="C156" s="35">
        <v>-62</v>
      </c>
      <c r="D156" s="6"/>
      <c r="E156" s="6"/>
      <c r="F156" s="6" t="s">
        <v>13</v>
      </c>
      <c r="I156" s="6" t="s">
        <v>2381</v>
      </c>
      <c r="J156" s="6" t="s">
        <v>3610</v>
      </c>
      <c r="K156" s="6" t="str">
        <f>"uy       7506593"</f>
        <v>uy       7506593</v>
      </c>
      <c r="N156" s="6" t="s">
        <v>3759</v>
      </c>
    </row>
    <row r="157" spans="1:14" x14ac:dyDescent="0.25">
      <c r="A157" s="6" t="s">
        <v>3752</v>
      </c>
      <c r="B157" s="21">
        <v>44644</v>
      </c>
      <c r="C157" s="35">
        <v>1506.02</v>
      </c>
      <c r="D157" s="6"/>
      <c r="E157" s="6"/>
      <c r="F157" s="6" t="s">
        <v>17</v>
      </c>
      <c r="G157" s="6" t="s">
        <v>127</v>
      </c>
      <c r="H157" s="6" t="s">
        <v>128</v>
      </c>
      <c r="L157" s="6" t="s">
        <v>3760</v>
      </c>
      <c r="M157" s="6" t="s">
        <v>3761</v>
      </c>
      <c r="N157" s="6" t="s">
        <v>3762</v>
      </c>
    </row>
    <row r="158" spans="1:14" x14ac:dyDescent="0.25">
      <c r="A158" s="6" t="s">
        <v>3752</v>
      </c>
      <c r="B158" s="21">
        <v>44645</v>
      </c>
      <c r="C158" s="35">
        <v>-100.98</v>
      </c>
      <c r="D158" s="6"/>
      <c r="E158" s="6"/>
      <c r="F158" s="6" t="s">
        <v>98</v>
      </c>
      <c r="G158" s="6" t="s">
        <v>147</v>
      </c>
      <c r="H158" s="6" t="s">
        <v>54</v>
      </c>
      <c r="L158" s="6">
        <v>7.2324023030072297E+21</v>
      </c>
      <c r="N158" s="6" t="s">
        <v>148</v>
      </c>
    </row>
    <row r="159" spans="1:14" x14ac:dyDescent="0.25">
      <c r="A159" s="6" t="s">
        <v>3752</v>
      </c>
      <c r="B159" s="21">
        <v>44645</v>
      </c>
      <c r="C159" s="35">
        <v>-3</v>
      </c>
      <c r="D159" s="6"/>
      <c r="E159" s="6"/>
      <c r="F159" s="6" t="s">
        <v>13</v>
      </c>
      <c r="I159" s="6" t="s">
        <v>3763</v>
      </c>
      <c r="J159" s="6" t="s">
        <v>3764</v>
      </c>
      <c r="K159" s="6" t="str">
        <f>"R        7506593"</f>
        <v>R        7506593</v>
      </c>
      <c r="N159" s="6" t="s">
        <v>3765</v>
      </c>
    </row>
    <row r="160" spans="1:14" x14ac:dyDescent="0.25">
      <c r="A160" s="6" t="s">
        <v>3752</v>
      </c>
      <c r="B160" s="21">
        <v>44645</v>
      </c>
      <c r="C160" s="35">
        <v>-5.8</v>
      </c>
      <c r="D160" s="6"/>
      <c r="E160" s="6"/>
      <c r="F160" s="6" t="s">
        <v>13</v>
      </c>
      <c r="I160" s="6" t="s">
        <v>1387</v>
      </c>
      <c r="J160" s="6" t="s">
        <v>3645</v>
      </c>
      <c r="K160" s="6" t="str">
        <f>"Y        7506593"</f>
        <v>Y        7506593</v>
      </c>
      <c r="N160" s="6" t="s">
        <v>3766</v>
      </c>
    </row>
    <row r="161" spans="1:14" x14ac:dyDescent="0.25">
      <c r="A161" s="6" t="s">
        <v>3752</v>
      </c>
      <c r="B161" s="21">
        <v>44645</v>
      </c>
      <c r="C161" s="35">
        <v>-3</v>
      </c>
      <c r="D161" s="6"/>
      <c r="E161" s="6"/>
      <c r="F161" s="6" t="s">
        <v>13</v>
      </c>
      <c r="I161" s="6" t="s">
        <v>3767</v>
      </c>
      <c r="J161" s="6" t="s">
        <v>3768</v>
      </c>
      <c r="K161" s="6" t="str">
        <f>"IERE-PAR-7506593"</f>
        <v>IERE-PAR-7506593</v>
      </c>
      <c r="N161" s="6" t="s">
        <v>3769</v>
      </c>
    </row>
    <row r="162" spans="1:14" x14ac:dyDescent="0.25">
      <c r="A162" s="6" t="s">
        <v>3752</v>
      </c>
      <c r="B162" s="21">
        <v>44646</v>
      </c>
      <c r="C162" s="35">
        <v>-9.85</v>
      </c>
      <c r="D162" s="6"/>
      <c r="E162" s="6"/>
      <c r="F162" s="6" t="s">
        <v>13</v>
      </c>
      <c r="I162" s="6" t="s">
        <v>260</v>
      </c>
      <c r="J162" s="6" t="s">
        <v>3353</v>
      </c>
      <c r="K162" s="6" t="str">
        <f>"OURT     7506593"</f>
        <v>OURT     7506593</v>
      </c>
      <c r="N162" s="6" t="s">
        <v>3770</v>
      </c>
    </row>
    <row r="163" spans="1:14" x14ac:dyDescent="0.25">
      <c r="A163" s="6" t="s">
        <v>3752</v>
      </c>
      <c r="B163" s="21">
        <v>44647</v>
      </c>
      <c r="C163" s="35">
        <v>-5.8</v>
      </c>
      <c r="D163" s="6"/>
      <c r="E163" s="6"/>
      <c r="F163" s="6" t="s">
        <v>13</v>
      </c>
      <c r="I163" s="6" t="s">
        <v>56</v>
      </c>
      <c r="J163" s="6" t="s">
        <v>3505</v>
      </c>
      <c r="K163" s="6" t="str">
        <f>"OURT     7506593"</f>
        <v>OURT     7506593</v>
      </c>
      <c r="N163" s="6" t="s">
        <v>3771</v>
      </c>
    </row>
    <row r="164" spans="1:14" x14ac:dyDescent="0.25">
      <c r="A164" s="6" t="s">
        <v>3752</v>
      </c>
      <c r="B164" s="21">
        <v>44648</v>
      </c>
      <c r="C164" s="35">
        <v>-4.5</v>
      </c>
      <c r="D164" s="6"/>
      <c r="E164" s="6"/>
      <c r="F164" s="6" t="s">
        <v>13</v>
      </c>
      <c r="I164" s="6" t="s">
        <v>2077</v>
      </c>
      <c r="J164" s="6" t="s">
        <v>3772</v>
      </c>
      <c r="K164" s="6" t="str">
        <f>"elet     7506593"</f>
        <v>elet     7506593</v>
      </c>
      <c r="N164" s="6" t="s">
        <v>3773</v>
      </c>
    </row>
    <row r="165" spans="1:14" x14ac:dyDescent="0.25">
      <c r="A165" s="6" t="s">
        <v>3752</v>
      </c>
      <c r="B165" s="21">
        <v>44649</v>
      </c>
      <c r="C165" s="35">
        <v>-3.7</v>
      </c>
      <c r="D165" s="6"/>
      <c r="E165" s="6"/>
      <c r="F165" s="6" t="s">
        <v>13</v>
      </c>
      <c r="I165" s="6" t="s">
        <v>1506</v>
      </c>
      <c r="J165" s="6" t="s">
        <v>3643</v>
      </c>
      <c r="K165" s="6" t="str">
        <f>"INELLES  7506593"</f>
        <v>INELLES  7506593</v>
      </c>
      <c r="N165" s="6" t="s">
        <v>3774</v>
      </c>
    </row>
    <row r="166" spans="1:14" x14ac:dyDescent="0.25">
      <c r="A166" s="6" t="s">
        <v>3752</v>
      </c>
      <c r="B166" s="21">
        <v>44649</v>
      </c>
      <c r="C166" s="35">
        <v>-2.5</v>
      </c>
      <c r="D166" s="6"/>
      <c r="E166" s="6"/>
      <c r="F166" s="6" t="s">
        <v>13</v>
      </c>
      <c r="I166" s="6" t="s">
        <v>733</v>
      </c>
      <c r="J166" s="6" t="s">
        <v>3775</v>
      </c>
      <c r="K166" s="6" t="str">
        <f>"aine l   7506593"</f>
        <v>aine l   7506593</v>
      </c>
      <c r="N166" s="6" t="s">
        <v>3776</v>
      </c>
    </row>
    <row r="167" spans="1:14" x14ac:dyDescent="0.25">
      <c r="A167" s="6" t="s">
        <v>3752</v>
      </c>
      <c r="B167" s="21">
        <v>44649</v>
      </c>
      <c r="C167" s="35">
        <v>-30</v>
      </c>
      <c r="D167" s="6"/>
      <c r="E167" s="6"/>
      <c r="F167" s="6" t="s">
        <v>13</v>
      </c>
      <c r="I167" s="6" t="s">
        <v>3777</v>
      </c>
      <c r="J167" s="6" t="s">
        <v>3349</v>
      </c>
      <c r="K167" s="6" t="str">
        <f>"LEROI    7506593"</f>
        <v>LEROI    7506593</v>
      </c>
      <c r="N167" s="6" t="s">
        <v>3778</v>
      </c>
    </row>
    <row r="168" spans="1:14" x14ac:dyDescent="0.25">
      <c r="A168" s="6" t="s">
        <v>3752</v>
      </c>
      <c r="B168" s="21">
        <v>44649</v>
      </c>
      <c r="C168" s="35">
        <v>-122.14</v>
      </c>
      <c r="D168" s="6"/>
      <c r="E168" s="6"/>
      <c r="F168" s="6" t="s">
        <v>13</v>
      </c>
      <c r="I168" s="6" t="s">
        <v>359</v>
      </c>
      <c r="J168" s="6" t="s">
        <v>3779</v>
      </c>
      <c r="K168" s="6" t="str">
        <f>"LINSART  7506593"</f>
        <v>LINSART  7506593</v>
      </c>
      <c r="N168" s="6" t="s">
        <v>3780</v>
      </c>
    </row>
    <row r="169" spans="1:14" x14ac:dyDescent="0.25">
      <c r="A169" s="6" t="s">
        <v>3752</v>
      </c>
      <c r="B169" s="21">
        <v>44649</v>
      </c>
      <c r="C169" s="35">
        <v>-15.5</v>
      </c>
      <c r="D169" s="6"/>
      <c r="E169" s="6"/>
      <c r="F169" s="6" t="s">
        <v>13</v>
      </c>
      <c r="I169" s="6" t="s">
        <v>1506</v>
      </c>
      <c r="J169" s="6" t="s">
        <v>3643</v>
      </c>
      <c r="K169" s="6" t="str">
        <f>"INELLES  7506593"</f>
        <v>INELLES  7506593</v>
      </c>
      <c r="N169" s="6" t="s">
        <v>3781</v>
      </c>
    </row>
    <row r="170" spans="1:14" ht="30" x14ac:dyDescent="0.25">
      <c r="A170" s="6" t="s">
        <v>3752</v>
      </c>
      <c r="B170" s="21">
        <v>44650</v>
      </c>
      <c r="C170" s="67" t="s">
        <v>3793</v>
      </c>
      <c r="D170" s="35">
        <v>-528.84</v>
      </c>
      <c r="E170" s="6"/>
      <c r="F170" s="6" t="s">
        <v>149</v>
      </c>
      <c r="L170" s="6" t="s">
        <v>1992</v>
      </c>
      <c r="M170" s="6" t="s">
        <v>151</v>
      </c>
      <c r="N170" s="6" t="s">
        <v>152</v>
      </c>
    </row>
    <row r="171" spans="1:14" x14ac:dyDescent="0.25">
      <c r="A171" s="6" t="s">
        <v>3752</v>
      </c>
      <c r="B171" s="21">
        <v>44651</v>
      </c>
      <c r="C171" s="35">
        <v>-44.06</v>
      </c>
      <c r="D171" s="6"/>
      <c r="E171" s="6"/>
      <c r="F171" s="6" t="s">
        <v>29</v>
      </c>
      <c r="G171" s="6" t="s">
        <v>3782</v>
      </c>
      <c r="H171" s="6" t="s">
        <v>3783</v>
      </c>
      <c r="L171" s="6">
        <v>281026272767</v>
      </c>
      <c r="N171" s="6" t="s">
        <v>3784</v>
      </c>
    </row>
    <row r="172" spans="1:14" x14ac:dyDescent="0.25">
      <c r="A172" s="6" t="s">
        <v>3752</v>
      </c>
      <c r="B172" s="21">
        <v>44651</v>
      </c>
      <c r="C172" s="35">
        <v>-2</v>
      </c>
      <c r="D172" s="6"/>
      <c r="E172" s="6"/>
      <c r="F172" s="6" t="s">
        <v>29</v>
      </c>
      <c r="G172" s="6" t="s">
        <v>3102</v>
      </c>
      <c r="H172" s="6" t="s">
        <v>3103</v>
      </c>
      <c r="L172" s="6" t="s">
        <v>3785</v>
      </c>
      <c r="N172" s="6" t="s">
        <v>3786</v>
      </c>
    </row>
    <row r="174" spans="1:14" x14ac:dyDescent="0.25">
      <c r="C174" s="34" t="str">
        <f>C4</f>
        <v>PRIVE</v>
      </c>
      <c r="D174" s="34" t="str">
        <f>D4</f>
        <v>EXTRA</v>
      </c>
      <c r="E174" s="34" t="s">
        <v>158</v>
      </c>
    </row>
    <row r="175" spans="1:14" x14ac:dyDescent="0.25">
      <c r="C175" s="37">
        <f>SUM(C5:C173)</f>
        <v>167.9199999999995</v>
      </c>
      <c r="D175" s="37">
        <f>SUM(D5:D173)</f>
        <v>-2493.83</v>
      </c>
      <c r="E175" s="37">
        <f>SUM(E5:E173)</f>
        <v>7595.47</v>
      </c>
    </row>
    <row r="176" spans="1:14" x14ac:dyDescent="0.25">
      <c r="C176" s="76">
        <f>SUM(C175:D175)</f>
        <v>-2325.9100000000003</v>
      </c>
      <c r="D176" s="77"/>
      <c r="F176" s="28"/>
    </row>
    <row r="177" spans="5:6" x14ac:dyDescent="0.25">
      <c r="E177" s="55"/>
    </row>
    <row r="178" spans="5:6" x14ac:dyDescent="0.25">
      <c r="F178" s="29"/>
    </row>
  </sheetData>
  <mergeCells count="1">
    <mergeCell ref="C176:D17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FB58E-BF4B-4192-925E-25428ED3BE26}">
  <dimension ref="A4:N121"/>
  <sheetViews>
    <sheetView topLeftCell="A100" zoomScale="115" zoomScaleNormal="115" workbookViewId="0">
      <selection activeCell="C116" sqref="C116"/>
    </sheetView>
  </sheetViews>
  <sheetFormatPr baseColWidth="10" defaultRowHeight="15" x14ac:dyDescent="0.25"/>
  <cols>
    <col min="1" max="1" width="11.42578125" style="6"/>
    <col min="2" max="2" width="15.28515625" style="6" customWidth="1"/>
    <col min="3" max="5" width="13.28515625" style="35" customWidth="1"/>
    <col min="6" max="7" width="11.42578125" style="6"/>
    <col min="8" max="8" width="20" style="6" customWidth="1"/>
    <col min="9" max="9" width="15.5703125" style="6" customWidth="1"/>
    <col min="10" max="11" width="11.42578125" style="6"/>
    <col min="12" max="12" width="11.28515625" style="6" customWidth="1"/>
    <col min="13" max="16384" width="11.42578125" style="6"/>
  </cols>
  <sheetData>
    <row r="4" spans="1:14" x14ac:dyDescent="0.25">
      <c r="A4" s="6" t="s">
        <v>0</v>
      </c>
      <c r="B4" s="6" t="s">
        <v>2</v>
      </c>
      <c r="C4" s="34" t="s">
        <v>156</v>
      </c>
      <c r="D4" s="34" t="s">
        <v>157</v>
      </c>
      <c r="E4" s="34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3345</v>
      </c>
      <c r="B6" s="21">
        <v>44564</v>
      </c>
      <c r="C6" s="35">
        <v>-180</v>
      </c>
      <c r="F6" s="6" t="s">
        <v>107</v>
      </c>
      <c r="G6" s="6" t="s">
        <v>464</v>
      </c>
      <c r="H6" s="6" t="s">
        <v>465</v>
      </c>
      <c r="L6" s="6">
        <v>200085981777</v>
      </c>
      <c r="N6" s="6" t="s">
        <v>3346</v>
      </c>
    </row>
    <row r="7" spans="1:14" x14ac:dyDescent="0.25">
      <c r="A7" s="6" t="s">
        <v>3345</v>
      </c>
      <c r="B7" s="21">
        <v>44565</v>
      </c>
      <c r="C7" s="35">
        <v>-9.92</v>
      </c>
      <c r="F7" s="6" t="s">
        <v>13</v>
      </c>
      <c r="I7" s="6" t="s">
        <v>1676</v>
      </c>
      <c r="J7" s="6" t="s">
        <v>3347</v>
      </c>
      <c r="K7" s="6" t="str">
        <f>"LEROI    7506593"</f>
        <v>LEROI    7506593</v>
      </c>
      <c r="N7" s="6" t="s">
        <v>3348</v>
      </c>
    </row>
    <row r="8" spans="1:14" x14ac:dyDescent="0.25">
      <c r="A8" s="6" t="s">
        <v>3345</v>
      </c>
      <c r="B8" s="21">
        <v>44565</v>
      </c>
      <c r="C8" s="35">
        <v>-51.07</v>
      </c>
      <c r="F8" s="6" t="s">
        <v>13</v>
      </c>
      <c r="I8" s="6" t="s">
        <v>1699</v>
      </c>
      <c r="J8" s="6" t="s">
        <v>3349</v>
      </c>
      <c r="K8" s="6" t="str">
        <f>"LEROI    7506593"</f>
        <v>LEROI    7506593</v>
      </c>
      <c r="N8" s="6" t="s">
        <v>3350</v>
      </c>
    </row>
    <row r="9" spans="1:14" x14ac:dyDescent="0.25">
      <c r="A9" s="6" t="s">
        <v>3345</v>
      </c>
      <c r="B9" s="21">
        <v>44565</v>
      </c>
      <c r="C9" s="35">
        <v>-19.5</v>
      </c>
      <c r="F9" s="6" t="s">
        <v>13</v>
      </c>
      <c r="I9" s="6" t="s">
        <v>3351</v>
      </c>
      <c r="J9" s="6" t="s">
        <v>3349</v>
      </c>
      <c r="K9" s="6" t="str">
        <f>"LEROI    7506593"</f>
        <v>LEROI    7506593</v>
      </c>
      <c r="N9" s="6" t="s">
        <v>3352</v>
      </c>
    </row>
    <row r="10" spans="1:14" x14ac:dyDescent="0.25">
      <c r="A10" s="6" t="s">
        <v>3345</v>
      </c>
      <c r="B10" s="21">
        <v>44565</v>
      </c>
      <c r="C10" s="35">
        <v>-1.7</v>
      </c>
      <c r="F10" s="6" t="s">
        <v>13</v>
      </c>
      <c r="I10" s="6" t="s">
        <v>2500</v>
      </c>
      <c r="J10" s="6" t="s">
        <v>3353</v>
      </c>
      <c r="K10" s="6" t="str">
        <f>"OURT     7506593"</f>
        <v>OURT     7506593</v>
      </c>
      <c r="N10" s="6" t="s">
        <v>3354</v>
      </c>
    </row>
    <row r="11" spans="1:14" x14ac:dyDescent="0.25">
      <c r="A11" s="6" t="s">
        <v>3345</v>
      </c>
      <c r="B11" s="21">
        <v>44565</v>
      </c>
      <c r="C11" s="35">
        <v>-15</v>
      </c>
      <c r="F11" s="6" t="s">
        <v>22</v>
      </c>
      <c r="I11" s="6" t="s">
        <v>3355</v>
      </c>
      <c r="J11" s="6" t="s">
        <v>3356</v>
      </c>
      <c r="K11" s="6" t="str">
        <f>"leroi    7506593"</f>
        <v>leroi    7506593</v>
      </c>
      <c r="N11" s="6" t="s">
        <v>3357</v>
      </c>
    </row>
    <row r="12" spans="1:14" x14ac:dyDescent="0.25">
      <c r="A12" s="6" t="s">
        <v>3345</v>
      </c>
      <c r="B12" s="21">
        <v>44565</v>
      </c>
      <c r="C12" s="35">
        <v>-57.98</v>
      </c>
      <c r="F12" s="6" t="s">
        <v>22</v>
      </c>
      <c r="I12" s="6" t="s">
        <v>3358</v>
      </c>
      <c r="J12" s="6" t="s">
        <v>3349</v>
      </c>
      <c r="K12" s="6" t="str">
        <f>"LEROI    7506593"</f>
        <v>LEROI    7506593</v>
      </c>
      <c r="N12" s="6" t="s">
        <v>3359</v>
      </c>
    </row>
    <row r="13" spans="1:14" x14ac:dyDescent="0.25">
      <c r="A13" s="6" t="s">
        <v>3345</v>
      </c>
      <c r="B13" s="21">
        <v>44566</v>
      </c>
      <c r="C13" s="35">
        <v>-79.12</v>
      </c>
      <c r="F13" s="6" t="s">
        <v>13</v>
      </c>
      <c r="I13" s="6" t="s">
        <v>226</v>
      </c>
      <c r="J13" s="6" t="s">
        <v>3360</v>
      </c>
      <c r="K13" s="6" t="str">
        <f>"TRES     7506593"</f>
        <v>TRES     7506593</v>
      </c>
      <c r="N13" s="6" t="s">
        <v>3361</v>
      </c>
    </row>
    <row r="14" spans="1:14" x14ac:dyDescent="0.25">
      <c r="A14" s="6" t="s">
        <v>3345</v>
      </c>
      <c r="B14" s="21">
        <v>44572</v>
      </c>
      <c r="C14" s="35">
        <v>-101.99</v>
      </c>
      <c r="F14" s="6" t="s">
        <v>13</v>
      </c>
      <c r="I14" s="6" t="s">
        <v>1334</v>
      </c>
      <c r="J14" s="6" t="s">
        <v>3362</v>
      </c>
      <c r="K14" s="6" t="str">
        <f>"LLET     7506593"</f>
        <v>LLET     7506593</v>
      </c>
      <c r="N14" s="6" t="s">
        <v>3363</v>
      </c>
    </row>
    <row r="15" spans="1:14" x14ac:dyDescent="0.25">
      <c r="A15" s="6" t="s">
        <v>3345</v>
      </c>
      <c r="B15" s="21">
        <v>44573</v>
      </c>
      <c r="C15" s="51" t="s">
        <v>1301</v>
      </c>
      <c r="E15" s="35">
        <v>-2500</v>
      </c>
      <c r="F15" s="6" t="s">
        <v>29</v>
      </c>
      <c r="G15" s="6" t="s">
        <v>323</v>
      </c>
      <c r="H15" s="6" t="s">
        <v>489</v>
      </c>
      <c r="L15" s="6" t="s">
        <v>1301</v>
      </c>
      <c r="N15" s="6" t="s">
        <v>3364</v>
      </c>
    </row>
    <row r="16" spans="1:14" x14ac:dyDescent="0.25">
      <c r="A16" s="6" t="s">
        <v>3345</v>
      </c>
      <c r="B16" s="21">
        <v>44572</v>
      </c>
      <c r="C16" s="35">
        <v>-40.14</v>
      </c>
      <c r="F16" s="6" t="s">
        <v>22</v>
      </c>
      <c r="I16" s="6" t="s">
        <v>302</v>
      </c>
      <c r="J16" s="6" t="s">
        <v>3362</v>
      </c>
      <c r="K16" s="6" t="str">
        <f>"LLET     7506593"</f>
        <v>LLET     7506593</v>
      </c>
      <c r="N16" s="6" t="s">
        <v>3365</v>
      </c>
    </row>
    <row r="17" spans="1:14" x14ac:dyDescent="0.25">
      <c r="A17" s="6" t="s">
        <v>3345</v>
      </c>
      <c r="B17" s="21">
        <v>44575</v>
      </c>
      <c r="C17" s="35">
        <v>-90.86</v>
      </c>
      <c r="F17" s="6" t="s">
        <v>13</v>
      </c>
      <c r="I17" s="6" t="s">
        <v>226</v>
      </c>
      <c r="J17" s="6" t="s">
        <v>3360</v>
      </c>
      <c r="K17" s="6" t="str">
        <f>"TRES     7506593"</f>
        <v>TRES     7506593</v>
      </c>
      <c r="N17" s="6" t="s">
        <v>3366</v>
      </c>
    </row>
    <row r="18" spans="1:14" x14ac:dyDescent="0.25">
      <c r="A18" s="6" t="s">
        <v>3345</v>
      </c>
      <c r="B18" s="21">
        <v>44575</v>
      </c>
      <c r="C18" s="35">
        <v>-3.1</v>
      </c>
      <c r="F18" s="6" t="s">
        <v>13</v>
      </c>
      <c r="I18" s="6" t="s">
        <v>310</v>
      </c>
      <c r="J18" s="6" t="s">
        <v>3367</v>
      </c>
      <c r="K18" s="6" t="str">
        <f>"INELLES  7506593"</f>
        <v>INELLES  7506593</v>
      </c>
      <c r="N18" s="6" t="s">
        <v>3368</v>
      </c>
    </row>
    <row r="19" spans="1:14" x14ac:dyDescent="0.25">
      <c r="A19" s="6" t="s">
        <v>3345</v>
      </c>
      <c r="B19" s="21">
        <v>44578</v>
      </c>
      <c r="C19" s="35">
        <v>-15</v>
      </c>
      <c r="F19" s="6" t="s">
        <v>13</v>
      </c>
      <c r="I19" s="6" t="s">
        <v>1441</v>
      </c>
      <c r="J19" s="6" t="s">
        <v>3369</v>
      </c>
      <c r="K19" s="6" t="str">
        <f>"INNES    7506593"</f>
        <v>INNES    7506593</v>
      </c>
      <c r="N19" s="6" t="s">
        <v>3370</v>
      </c>
    </row>
    <row r="20" spans="1:14" x14ac:dyDescent="0.25">
      <c r="A20" s="6" t="s">
        <v>3345</v>
      </c>
      <c r="B20" s="21">
        <v>44579</v>
      </c>
      <c r="C20" s="35">
        <v>-57.45</v>
      </c>
      <c r="F20" s="6" t="s">
        <v>13</v>
      </c>
      <c r="I20" s="6" t="s">
        <v>223</v>
      </c>
      <c r="J20" s="6" t="s">
        <v>3371</v>
      </c>
      <c r="K20" s="6" t="str">
        <f>"ourt     7506593"</f>
        <v>ourt     7506593</v>
      </c>
      <c r="N20" s="6" t="s">
        <v>3372</v>
      </c>
    </row>
    <row r="21" spans="1:14" x14ac:dyDescent="0.25">
      <c r="A21" s="6" t="s">
        <v>3345</v>
      </c>
      <c r="B21" s="21">
        <v>44579</v>
      </c>
      <c r="C21" s="35">
        <v>-4.0999999999999996</v>
      </c>
      <c r="F21" s="6" t="s">
        <v>13</v>
      </c>
      <c r="I21" s="6" t="s">
        <v>1583</v>
      </c>
      <c r="J21" s="6" t="s">
        <v>3373</v>
      </c>
      <c r="K21" s="6" t="str">
        <f>"ILLON    7506593"</f>
        <v>ILLON    7506593</v>
      </c>
      <c r="N21" s="6" t="s">
        <v>3374</v>
      </c>
    </row>
    <row r="22" spans="1:14" x14ac:dyDescent="0.25">
      <c r="A22" s="6" t="s">
        <v>3345</v>
      </c>
      <c r="B22" s="21">
        <v>44579</v>
      </c>
      <c r="C22" s="35">
        <v>-39.39</v>
      </c>
      <c r="F22" s="6" t="s">
        <v>13</v>
      </c>
      <c r="I22" s="6" t="s">
        <v>260</v>
      </c>
      <c r="J22" s="6" t="s">
        <v>3353</v>
      </c>
      <c r="K22" s="6" t="str">
        <f>"OURT     7506593"</f>
        <v>OURT     7506593</v>
      </c>
      <c r="N22" s="6" t="s">
        <v>3375</v>
      </c>
    </row>
    <row r="23" spans="1:14" x14ac:dyDescent="0.25">
      <c r="A23" s="6" t="s">
        <v>3345</v>
      </c>
      <c r="B23" s="21">
        <v>44580</v>
      </c>
      <c r="C23" s="35">
        <v>1.02</v>
      </c>
      <c r="F23" s="6" t="s">
        <v>17</v>
      </c>
      <c r="G23" s="6" t="s">
        <v>1669</v>
      </c>
      <c r="H23" s="6" t="s">
        <v>294</v>
      </c>
      <c r="L23" s="6" t="s">
        <v>3376</v>
      </c>
      <c r="N23" s="6" t="s">
        <v>3377</v>
      </c>
    </row>
    <row r="24" spans="1:14" x14ac:dyDescent="0.25">
      <c r="A24" s="6" t="s">
        <v>3345</v>
      </c>
      <c r="B24" s="21">
        <v>44580</v>
      </c>
      <c r="C24" s="35">
        <v>-12.96</v>
      </c>
      <c r="F24" s="6" t="s">
        <v>107</v>
      </c>
      <c r="G24" s="6" t="s">
        <v>2722</v>
      </c>
      <c r="H24" s="6" t="s">
        <v>3227</v>
      </c>
      <c r="L24" s="6">
        <v>12200473575</v>
      </c>
      <c r="N24" s="6" t="s">
        <v>3378</v>
      </c>
    </row>
    <row r="25" spans="1:14" x14ac:dyDescent="0.25">
      <c r="A25" s="6" t="s">
        <v>3345</v>
      </c>
      <c r="B25" s="21">
        <v>44580</v>
      </c>
      <c r="C25" s="35">
        <v>-51.24</v>
      </c>
      <c r="F25" s="6" t="s">
        <v>13</v>
      </c>
      <c r="I25" s="6" t="s">
        <v>854</v>
      </c>
      <c r="J25" s="6" t="s">
        <v>3379</v>
      </c>
      <c r="K25" s="6" t="str">
        <f>"OURT     7506593"</f>
        <v>OURT     7506593</v>
      </c>
      <c r="N25" s="6" t="s">
        <v>3380</v>
      </c>
    </row>
    <row r="26" spans="1:14" x14ac:dyDescent="0.25">
      <c r="A26" s="6" t="s">
        <v>3345</v>
      </c>
      <c r="B26" s="21">
        <v>44581</v>
      </c>
      <c r="C26" s="35">
        <v>20</v>
      </c>
      <c r="F26" s="6" t="s">
        <v>17</v>
      </c>
      <c r="G26" s="6" t="s">
        <v>163</v>
      </c>
      <c r="H26" s="6" t="s">
        <v>294</v>
      </c>
      <c r="L26" s="6" t="s">
        <v>3381</v>
      </c>
      <c r="M26" s="6" t="s">
        <v>3382</v>
      </c>
      <c r="N26" s="6" t="s">
        <v>3383</v>
      </c>
    </row>
    <row r="27" spans="1:14" x14ac:dyDescent="0.25">
      <c r="A27" s="6" t="s">
        <v>3345</v>
      </c>
      <c r="B27" s="21">
        <v>44581</v>
      </c>
      <c r="C27" s="35">
        <v>20</v>
      </c>
      <c r="F27" s="6" t="s">
        <v>17</v>
      </c>
      <c r="G27" s="6" t="s">
        <v>163</v>
      </c>
      <c r="H27" s="6" t="s">
        <v>294</v>
      </c>
      <c r="L27" s="6" t="s">
        <v>3384</v>
      </c>
      <c r="M27" s="6" t="s">
        <v>3382</v>
      </c>
      <c r="N27" s="6" t="s">
        <v>3385</v>
      </c>
    </row>
    <row r="28" spans="1:14" x14ac:dyDescent="0.25">
      <c r="A28" s="6" t="s">
        <v>3345</v>
      </c>
      <c r="B28" s="21">
        <v>44581</v>
      </c>
      <c r="C28" s="35">
        <v>-69.45</v>
      </c>
      <c r="F28" s="6" t="s">
        <v>13</v>
      </c>
      <c r="I28" s="6" t="s">
        <v>1096</v>
      </c>
      <c r="J28" s="6" t="s">
        <v>3386</v>
      </c>
      <c r="K28" s="6" t="str">
        <f>"IPPEVILLE7506593"</f>
        <v>IPPEVILLE7506593</v>
      </c>
      <c r="N28" s="6" t="s">
        <v>3387</v>
      </c>
    </row>
    <row r="29" spans="1:14" x14ac:dyDescent="0.25">
      <c r="A29" s="6" t="s">
        <v>3345</v>
      </c>
      <c r="B29" s="21">
        <v>44581</v>
      </c>
      <c r="C29" s="35">
        <v>-10.44</v>
      </c>
      <c r="F29" s="6" t="s">
        <v>13</v>
      </c>
      <c r="I29" s="6" t="s">
        <v>3388</v>
      </c>
      <c r="J29" s="6" t="s">
        <v>3386</v>
      </c>
      <c r="K29" s="6" t="str">
        <f>"IPPEVILLE7506593"</f>
        <v>IPPEVILLE7506593</v>
      </c>
      <c r="N29" s="6" t="s">
        <v>3389</v>
      </c>
    </row>
    <row r="30" spans="1:14" x14ac:dyDescent="0.25">
      <c r="A30" s="6" t="s">
        <v>3345</v>
      </c>
      <c r="B30" s="21">
        <v>44583</v>
      </c>
      <c r="C30" s="35">
        <v>-20.5</v>
      </c>
      <c r="F30" s="6" t="s">
        <v>13</v>
      </c>
      <c r="I30" s="6" t="s">
        <v>1583</v>
      </c>
      <c r="J30" s="6" t="s">
        <v>3373</v>
      </c>
      <c r="K30" s="6" t="str">
        <f>"ILLON    7506593"</f>
        <v>ILLON    7506593</v>
      </c>
      <c r="N30" s="6" t="s">
        <v>3390</v>
      </c>
    </row>
    <row r="31" spans="1:14" x14ac:dyDescent="0.25">
      <c r="A31" s="6" t="s">
        <v>3391</v>
      </c>
      <c r="B31" s="21">
        <v>44583</v>
      </c>
      <c r="C31" s="35">
        <v>14.66</v>
      </c>
      <c r="F31" s="6" t="s">
        <v>1083</v>
      </c>
      <c r="G31" s="6" t="s">
        <v>1084</v>
      </c>
      <c r="H31" s="6" t="s">
        <v>1085</v>
      </c>
      <c r="L31" s="6" t="s">
        <v>3392</v>
      </c>
      <c r="N31" s="6" t="s">
        <v>3393</v>
      </c>
    </row>
    <row r="32" spans="1:14" x14ac:dyDescent="0.25">
      <c r="A32" s="6" t="s">
        <v>3391</v>
      </c>
      <c r="B32" s="21">
        <v>44585</v>
      </c>
      <c r="C32" s="35">
        <v>1112.8900000000001</v>
      </c>
      <c r="F32" s="6" t="s">
        <v>17</v>
      </c>
      <c r="G32" s="6" t="s">
        <v>127</v>
      </c>
      <c r="H32" s="6" t="s">
        <v>128</v>
      </c>
      <c r="L32" s="6" t="s">
        <v>3394</v>
      </c>
      <c r="M32" s="6" t="s">
        <v>3395</v>
      </c>
      <c r="N32" s="6" t="s">
        <v>3396</v>
      </c>
    </row>
    <row r="33" spans="1:14" x14ac:dyDescent="0.25">
      <c r="A33" s="6" t="s">
        <v>3391</v>
      </c>
      <c r="B33" s="21">
        <v>44585</v>
      </c>
      <c r="C33" s="35">
        <v>-8.85</v>
      </c>
      <c r="F33" s="6" t="s">
        <v>13</v>
      </c>
      <c r="I33" s="6" t="s">
        <v>226</v>
      </c>
      <c r="J33" s="6" t="s">
        <v>3360</v>
      </c>
      <c r="K33" s="6" t="str">
        <f>"TRES     7506593"</f>
        <v>TRES     7506593</v>
      </c>
      <c r="N33" s="6" t="s">
        <v>3397</v>
      </c>
    </row>
    <row r="34" spans="1:14" x14ac:dyDescent="0.25">
      <c r="A34" s="6" t="s">
        <v>3391</v>
      </c>
      <c r="B34" s="21">
        <v>44585</v>
      </c>
      <c r="C34" s="35">
        <v>-50.34</v>
      </c>
      <c r="F34" s="6" t="s">
        <v>13</v>
      </c>
      <c r="I34" s="6" t="s">
        <v>226</v>
      </c>
      <c r="J34" s="6" t="s">
        <v>3360</v>
      </c>
      <c r="K34" s="6" t="str">
        <f>"TRES     7506593"</f>
        <v>TRES     7506593</v>
      </c>
      <c r="N34" s="6" t="s">
        <v>3398</v>
      </c>
    </row>
    <row r="35" spans="1:14" x14ac:dyDescent="0.25">
      <c r="A35" s="6" t="s">
        <v>3391</v>
      </c>
      <c r="B35" s="21">
        <v>44585</v>
      </c>
      <c r="C35" s="35">
        <v>-11.07</v>
      </c>
      <c r="F35" s="6" t="s">
        <v>13</v>
      </c>
      <c r="I35" s="6" t="s">
        <v>223</v>
      </c>
      <c r="J35" s="6" t="s">
        <v>3371</v>
      </c>
      <c r="K35" s="6" t="str">
        <f>"ourt     7506593"</f>
        <v>ourt     7506593</v>
      </c>
      <c r="N35" s="6" t="s">
        <v>3399</v>
      </c>
    </row>
    <row r="36" spans="1:14" x14ac:dyDescent="0.25">
      <c r="A36" s="6" t="s">
        <v>3391</v>
      </c>
      <c r="B36" s="21">
        <v>44587</v>
      </c>
      <c r="C36" s="35">
        <v>20</v>
      </c>
      <c r="F36" s="6" t="s">
        <v>17</v>
      </c>
      <c r="G36" s="6" t="s">
        <v>163</v>
      </c>
      <c r="H36" s="6" t="s">
        <v>294</v>
      </c>
      <c r="L36" s="6" t="s">
        <v>3400</v>
      </c>
      <c r="M36" s="6" t="s">
        <v>3401</v>
      </c>
      <c r="N36" s="6" t="s">
        <v>3402</v>
      </c>
    </row>
    <row r="37" spans="1:14" x14ac:dyDescent="0.25">
      <c r="A37" s="6" t="s">
        <v>3391</v>
      </c>
      <c r="B37" s="21">
        <v>44587</v>
      </c>
      <c r="C37" s="35">
        <v>1</v>
      </c>
      <c r="F37" s="6" t="s">
        <v>17</v>
      </c>
      <c r="G37" s="6" t="s">
        <v>323</v>
      </c>
      <c r="H37" s="6" t="s">
        <v>324</v>
      </c>
      <c r="L37" s="6" t="s">
        <v>3403</v>
      </c>
      <c r="N37" s="6" t="s">
        <v>325</v>
      </c>
    </row>
    <row r="38" spans="1:14" x14ac:dyDescent="0.25">
      <c r="A38" s="6" t="s">
        <v>3391</v>
      </c>
      <c r="B38" s="21">
        <v>44587</v>
      </c>
      <c r="C38" s="35">
        <v>-1</v>
      </c>
      <c r="F38" s="6" t="s">
        <v>29</v>
      </c>
      <c r="G38" s="6" t="s">
        <v>323</v>
      </c>
      <c r="H38" s="6" t="s">
        <v>489</v>
      </c>
      <c r="L38" s="6" t="s">
        <v>110</v>
      </c>
      <c r="N38" s="6" t="s">
        <v>3404</v>
      </c>
    </row>
    <row r="39" spans="1:14" x14ac:dyDescent="0.25">
      <c r="A39" s="6" t="s">
        <v>3391</v>
      </c>
      <c r="B39" s="21">
        <v>44588</v>
      </c>
      <c r="C39" s="35">
        <v>-154.04</v>
      </c>
      <c r="F39" s="6" t="s">
        <v>29</v>
      </c>
      <c r="G39" s="6" t="s">
        <v>188</v>
      </c>
      <c r="H39" s="6" t="s">
        <v>189</v>
      </c>
      <c r="L39" s="6">
        <v>12106528772</v>
      </c>
      <c r="N39" s="6" t="s">
        <v>3405</v>
      </c>
    </row>
    <row r="40" spans="1:14" x14ac:dyDescent="0.25">
      <c r="A40" s="6" t="s">
        <v>3391</v>
      </c>
      <c r="B40" s="21">
        <v>44588</v>
      </c>
      <c r="C40" s="35">
        <v>-3.1</v>
      </c>
      <c r="F40" s="6" t="s">
        <v>13</v>
      </c>
      <c r="I40" s="6" t="s">
        <v>310</v>
      </c>
      <c r="J40" s="6" t="s">
        <v>3367</v>
      </c>
      <c r="K40" s="6" t="str">
        <f>"INELLES  7506593"</f>
        <v>INELLES  7506593</v>
      </c>
      <c r="N40" s="6" t="s">
        <v>3406</v>
      </c>
    </row>
    <row r="41" spans="1:14" x14ac:dyDescent="0.25">
      <c r="A41" s="6" t="s">
        <v>3391</v>
      </c>
      <c r="B41" s="21">
        <v>44588</v>
      </c>
      <c r="C41" s="35">
        <v>-80.739999999999995</v>
      </c>
      <c r="F41" s="6" t="s">
        <v>13</v>
      </c>
      <c r="I41" s="6" t="s">
        <v>226</v>
      </c>
      <c r="J41" s="6" t="s">
        <v>3360</v>
      </c>
      <c r="K41" s="6" t="str">
        <f>"TRES     7506593"</f>
        <v>TRES     7506593</v>
      </c>
      <c r="N41" s="6" t="s">
        <v>3407</v>
      </c>
    </row>
    <row r="42" spans="1:14" x14ac:dyDescent="0.25">
      <c r="A42" s="6" t="s">
        <v>3391</v>
      </c>
      <c r="B42" s="21">
        <v>44589</v>
      </c>
      <c r="C42" s="35">
        <v>-10.07</v>
      </c>
      <c r="F42" s="6" t="s">
        <v>13</v>
      </c>
      <c r="I42" s="6" t="s">
        <v>413</v>
      </c>
      <c r="J42" s="6" t="s">
        <v>3408</v>
      </c>
      <c r="K42" s="6" t="str">
        <f>"INNES    7506593"</f>
        <v>INNES    7506593</v>
      </c>
      <c r="N42" s="6" t="s">
        <v>3409</v>
      </c>
    </row>
    <row r="43" spans="1:14" x14ac:dyDescent="0.25">
      <c r="A43" s="6" t="s">
        <v>3391</v>
      </c>
      <c r="B43" s="21">
        <v>44589</v>
      </c>
      <c r="C43" s="35">
        <v>-29.5</v>
      </c>
      <c r="F43" s="6" t="s">
        <v>13</v>
      </c>
      <c r="I43" s="6" t="s">
        <v>2046</v>
      </c>
      <c r="J43" s="6" t="s">
        <v>3362</v>
      </c>
      <c r="K43" s="6" t="str">
        <f>"LLET     7506593"</f>
        <v>LLET     7506593</v>
      </c>
      <c r="N43" s="6" t="s">
        <v>3410</v>
      </c>
    </row>
    <row r="44" spans="1:14" x14ac:dyDescent="0.25">
      <c r="A44" s="6" t="s">
        <v>3391</v>
      </c>
      <c r="B44" s="21">
        <v>44589</v>
      </c>
      <c r="C44" s="35">
        <v>8.9499999999999993</v>
      </c>
      <c r="F44" s="6" t="s">
        <v>1083</v>
      </c>
      <c r="G44" s="6" t="s">
        <v>1084</v>
      </c>
      <c r="H44" s="6" t="s">
        <v>1085</v>
      </c>
      <c r="L44" s="6" t="s">
        <v>3392</v>
      </c>
      <c r="N44" s="6" t="s">
        <v>3411</v>
      </c>
    </row>
    <row r="45" spans="1:14" x14ac:dyDescent="0.25">
      <c r="A45" s="6" t="s">
        <v>3391</v>
      </c>
      <c r="B45" s="21">
        <v>44592</v>
      </c>
      <c r="C45" s="35">
        <v>-37.5</v>
      </c>
      <c r="F45" s="6" t="s">
        <v>98</v>
      </c>
      <c r="G45" s="6" t="s">
        <v>136</v>
      </c>
      <c r="H45" s="6" t="s">
        <v>294</v>
      </c>
      <c r="L45" s="6" t="s">
        <v>3412</v>
      </c>
      <c r="N45" s="6" t="s">
        <v>296</v>
      </c>
    </row>
    <row r="46" spans="1:14" x14ac:dyDescent="0.25">
      <c r="A46" s="6" t="s">
        <v>3391</v>
      </c>
      <c r="B46" s="21">
        <v>44592</v>
      </c>
      <c r="C46" s="35">
        <v>150</v>
      </c>
      <c r="F46" s="6" t="s">
        <v>17</v>
      </c>
      <c r="G46" s="6" t="s">
        <v>3413</v>
      </c>
      <c r="H46" s="6" t="s">
        <v>3414</v>
      </c>
      <c r="L46" s="6" t="s">
        <v>3415</v>
      </c>
      <c r="N46" s="6" t="s">
        <v>3416</v>
      </c>
    </row>
    <row r="47" spans="1:14" x14ac:dyDescent="0.25">
      <c r="A47" s="6" t="s">
        <v>3391</v>
      </c>
      <c r="B47" s="21">
        <v>44593</v>
      </c>
      <c r="C47" s="35">
        <v>389.13</v>
      </c>
      <c r="F47" s="6" t="s">
        <v>17</v>
      </c>
      <c r="G47" s="6" t="s">
        <v>355</v>
      </c>
      <c r="H47" s="6" t="s">
        <v>356</v>
      </c>
      <c r="L47" s="6" t="s">
        <v>3417</v>
      </c>
      <c r="N47" s="6" t="s">
        <v>3418</v>
      </c>
    </row>
    <row r="48" spans="1:14" x14ac:dyDescent="0.25">
      <c r="A48" s="6" t="s">
        <v>3391</v>
      </c>
      <c r="B48" s="21">
        <v>44595</v>
      </c>
      <c r="C48" s="35">
        <v>-12.99</v>
      </c>
      <c r="F48" s="6" t="s">
        <v>13</v>
      </c>
      <c r="I48" s="6" t="s">
        <v>1583</v>
      </c>
      <c r="J48" s="6" t="s">
        <v>3373</v>
      </c>
      <c r="K48" s="6" t="str">
        <f>"ILLON    7506593"</f>
        <v>ILLON    7506593</v>
      </c>
      <c r="N48" s="6" t="s">
        <v>3419</v>
      </c>
    </row>
    <row r="49" spans="1:14" x14ac:dyDescent="0.25">
      <c r="A49" s="6" t="s">
        <v>3391</v>
      </c>
      <c r="B49" s="21">
        <v>44595</v>
      </c>
      <c r="C49" s="35">
        <v>-440.84</v>
      </c>
      <c r="F49" s="6" t="s">
        <v>107</v>
      </c>
      <c r="G49" s="6" t="s">
        <v>3420</v>
      </c>
      <c r="H49" s="65" t="s">
        <v>3421</v>
      </c>
      <c r="L49" s="6">
        <v>28747285</v>
      </c>
      <c r="N49" s="6" t="s">
        <v>3422</v>
      </c>
    </row>
    <row r="50" spans="1:14" x14ac:dyDescent="0.25">
      <c r="A50" s="6" t="s">
        <v>3391</v>
      </c>
      <c r="B50" s="21">
        <v>44595</v>
      </c>
      <c r="C50" s="35">
        <v>-15</v>
      </c>
      <c r="F50" s="6" t="s">
        <v>22</v>
      </c>
      <c r="I50" s="6" t="s">
        <v>882</v>
      </c>
      <c r="J50" s="6" t="s">
        <v>3423</v>
      </c>
      <c r="K50" s="6" t="str">
        <f>"E        7506593"</f>
        <v>E        7506593</v>
      </c>
      <c r="N50" s="6" t="s">
        <v>3424</v>
      </c>
    </row>
    <row r="51" spans="1:14" x14ac:dyDescent="0.25">
      <c r="A51" s="6" t="s">
        <v>3391</v>
      </c>
      <c r="B51" s="21">
        <v>44596</v>
      </c>
      <c r="C51" s="35">
        <v>-99.98</v>
      </c>
      <c r="F51" s="6" t="s">
        <v>13</v>
      </c>
      <c r="I51" s="6" t="s">
        <v>226</v>
      </c>
      <c r="J51" s="6" t="s">
        <v>3360</v>
      </c>
      <c r="K51" s="6" t="str">
        <f>"TRES     7506593"</f>
        <v>TRES     7506593</v>
      </c>
      <c r="N51" s="6" t="s">
        <v>3425</v>
      </c>
    </row>
    <row r="52" spans="1:14" x14ac:dyDescent="0.25">
      <c r="A52" s="6" t="s">
        <v>3391</v>
      </c>
      <c r="B52" s="21">
        <v>44597</v>
      </c>
      <c r="C52" s="35">
        <v>-24.5</v>
      </c>
      <c r="F52" s="6" t="s">
        <v>13</v>
      </c>
      <c r="I52" s="6" t="s">
        <v>344</v>
      </c>
      <c r="J52" s="6" t="s">
        <v>3408</v>
      </c>
      <c r="K52" s="6" t="str">
        <f>"INNES    7506593"</f>
        <v>INNES    7506593</v>
      </c>
      <c r="N52" s="6" t="s">
        <v>3426</v>
      </c>
    </row>
    <row r="53" spans="1:14" x14ac:dyDescent="0.25">
      <c r="A53" s="6" t="s">
        <v>3391</v>
      </c>
      <c r="B53" s="21">
        <v>44597</v>
      </c>
      <c r="C53" s="35">
        <v>-25</v>
      </c>
      <c r="F53" s="6" t="s">
        <v>13</v>
      </c>
      <c r="I53" s="6" t="s">
        <v>678</v>
      </c>
      <c r="J53" s="6" t="s">
        <v>3427</v>
      </c>
      <c r="K53" s="6" t="str">
        <f>"IENNES   7506593"</f>
        <v>IENNES   7506593</v>
      </c>
      <c r="N53" s="6" t="s">
        <v>3428</v>
      </c>
    </row>
    <row r="54" spans="1:14" x14ac:dyDescent="0.25">
      <c r="A54" s="6" t="s">
        <v>3391</v>
      </c>
      <c r="B54" s="21">
        <v>44599</v>
      </c>
      <c r="C54" s="35">
        <v>-2.6</v>
      </c>
      <c r="F54" s="6" t="s">
        <v>13</v>
      </c>
      <c r="I54" s="6" t="s">
        <v>3429</v>
      </c>
      <c r="J54" s="6" t="s">
        <v>3430</v>
      </c>
      <c r="K54" s="6" t="str">
        <f>"NNE      7506593"</f>
        <v>NNE      7506593</v>
      </c>
      <c r="N54" s="6" t="s">
        <v>3431</v>
      </c>
    </row>
    <row r="55" spans="1:14" x14ac:dyDescent="0.25">
      <c r="A55" s="6" t="s">
        <v>3391</v>
      </c>
      <c r="B55" s="21">
        <v>44600</v>
      </c>
      <c r="C55" s="51" t="s">
        <v>3535</v>
      </c>
      <c r="D55" s="35">
        <v>-1960</v>
      </c>
      <c r="F55" s="6" t="s">
        <v>29</v>
      </c>
      <c r="G55" s="6" t="s">
        <v>3432</v>
      </c>
      <c r="H55" s="6" t="s">
        <v>3433</v>
      </c>
      <c r="L55" s="6" t="s">
        <v>3434</v>
      </c>
      <c r="M55" s="6" t="s">
        <v>3435</v>
      </c>
      <c r="N55" s="6" t="s">
        <v>3436</v>
      </c>
    </row>
    <row r="56" spans="1:14" x14ac:dyDescent="0.25">
      <c r="A56" s="6" t="s">
        <v>3391</v>
      </c>
      <c r="B56" s="21">
        <v>44600</v>
      </c>
      <c r="C56" s="35">
        <v>2.94</v>
      </c>
      <c r="F56" s="6" t="s">
        <v>17</v>
      </c>
      <c r="G56" s="6" t="s">
        <v>775</v>
      </c>
      <c r="H56" s="6" t="s">
        <v>1405</v>
      </c>
      <c r="L56" s="6" t="s">
        <v>3437</v>
      </c>
      <c r="N56" s="6" t="s">
        <v>3438</v>
      </c>
    </row>
    <row r="57" spans="1:14" x14ac:dyDescent="0.25">
      <c r="A57" s="6" t="s">
        <v>3391</v>
      </c>
      <c r="B57" s="21">
        <v>44601</v>
      </c>
      <c r="C57" s="35">
        <v>-20.75</v>
      </c>
      <c r="F57" s="6" t="s">
        <v>13</v>
      </c>
      <c r="I57" s="6" t="s">
        <v>223</v>
      </c>
      <c r="J57" s="6" t="s">
        <v>3371</v>
      </c>
      <c r="K57" s="6" t="str">
        <f>"ourt     7506593"</f>
        <v>ourt     7506593</v>
      </c>
      <c r="N57" s="6" t="s">
        <v>3439</v>
      </c>
    </row>
    <row r="58" spans="1:14" x14ac:dyDescent="0.25">
      <c r="A58" s="6" t="s">
        <v>3391</v>
      </c>
      <c r="B58" s="21">
        <v>44602</v>
      </c>
      <c r="C58" s="35">
        <v>-12.54</v>
      </c>
      <c r="F58" s="6" t="s">
        <v>13</v>
      </c>
      <c r="I58" s="6" t="s">
        <v>1441</v>
      </c>
      <c r="J58" s="6" t="s">
        <v>3369</v>
      </c>
      <c r="K58" s="6" t="str">
        <f>"INNES    7506593"</f>
        <v>INNES    7506593</v>
      </c>
      <c r="N58" s="6" t="s">
        <v>3440</v>
      </c>
    </row>
    <row r="59" spans="1:14" x14ac:dyDescent="0.25">
      <c r="A59" s="6" t="s">
        <v>3391</v>
      </c>
      <c r="B59" s="21">
        <v>44601</v>
      </c>
      <c r="C59" s="35">
        <v>-31.49</v>
      </c>
      <c r="F59" s="6" t="s">
        <v>22</v>
      </c>
      <c r="I59" s="6" t="s">
        <v>1589</v>
      </c>
      <c r="J59" s="6" t="s">
        <v>3441</v>
      </c>
      <c r="K59" s="6" t="str">
        <f>"IPPEVI   7506593"</f>
        <v>IPPEVI   7506593</v>
      </c>
      <c r="N59" s="6" t="s">
        <v>3442</v>
      </c>
    </row>
    <row r="60" spans="1:14" x14ac:dyDescent="0.25">
      <c r="A60" s="6" t="s">
        <v>3391</v>
      </c>
      <c r="B60" s="21">
        <v>44603</v>
      </c>
      <c r="C60" s="35">
        <v>-6.41</v>
      </c>
      <c r="F60" s="6" t="s">
        <v>13</v>
      </c>
      <c r="I60" s="6" t="s">
        <v>260</v>
      </c>
      <c r="J60" s="6" t="s">
        <v>3353</v>
      </c>
      <c r="K60" s="6" t="str">
        <f>"OURT     7506593"</f>
        <v>OURT     7506593</v>
      </c>
      <c r="N60" s="6" t="s">
        <v>3443</v>
      </c>
    </row>
    <row r="61" spans="1:14" x14ac:dyDescent="0.25">
      <c r="A61" s="6" t="s">
        <v>3391</v>
      </c>
      <c r="B61" s="21">
        <v>44607</v>
      </c>
      <c r="C61" s="35">
        <v>-59.97</v>
      </c>
      <c r="F61" s="6" t="s">
        <v>13</v>
      </c>
      <c r="I61" s="6" t="s">
        <v>854</v>
      </c>
      <c r="J61" s="6" t="s">
        <v>3379</v>
      </c>
      <c r="K61" s="6" t="str">
        <f>"OURT     7506593"</f>
        <v>OURT     7506593</v>
      </c>
      <c r="N61" s="6" t="s">
        <v>3444</v>
      </c>
    </row>
    <row r="62" spans="1:14" x14ac:dyDescent="0.25">
      <c r="A62" s="6" t="s">
        <v>3391</v>
      </c>
      <c r="B62" s="21">
        <v>44607</v>
      </c>
      <c r="C62" s="35">
        <v>-5.9</v>
      </c>
      <c r="F62" s="6" t="s">
        <v>13</v>
      </c>
      <c r="I62" s="6" t="s">
        <v>310</v>
      </c>
      <c r="J62" s="6" t="s">
        <v>3367</v>
      </c>
      <c r="K62" s="6" t="str">
        <f>"INELLES  7506593"</f>
        <v>INELLES  7506593</v>
      </c>
      <c r="N62" s="6" t="s">
        <v>3445</v>
      </c>
    </row>
    <row r="63" spans="1:14" x14ac:dyDescent="0.25">
      <c r="A63" s="6" t="s">
        <v>3391</v>
      </c>
      <c r="B63" s="21">
        <v>44607</v>
      </c>
      <c r="C63" s="35">
        <v>-4.7</v>
      </c>
      <c r="F63" s="6" t="s">
        <v>13</v>
      </c>
      <c r="I63" s="6" t="s">
        <v>3446</v>
      </c>
      <c r="J63" s="6" t="s">
        <v>3447</v>
      </c>
      <c r="K63" s="6" t="str">
        <f>"CELLES   7506593"</f>
        <v>CELLES   7506593</v>
      </c>
      <c r="N63" s="6" t="s">
        <v>3448</v>
      </c>
    </row>
    <row r="64" spans="1:14" x14ac:dyDescent="0.25">
      <c r="A64" s="6" t="s">
        <v>3391</v>
      </c>
      <c r="B64" s="21">
        <v>44607</v>
      </c>
      <c r="C64" s="35">
        <v>-29.16</v>
      </c>
      <c r="F64" s="6" t="s">
        <v>13</v>
      </c>
      <c r="I64" s="6" t="s">
        <v>223</v>
      </c>
      <c r="J64" s="6" t="s">
        <v>3371</v>
      </c>
      <c r="K64" s="6" t="str">
        <f>"ourt     7506593"</f>
        <v>ourt     7506593</v>
      </c>
      <c r="N64" s="6" t="s">
        <v>3449</v>
      </c>
    </row>
    <row r="65" spans="1:14" x14ac:dyDescent="0.25">
      <c r="A65" s="6" t="s">
        <v>3391</v>
      </c>
      <c r="B65" s="21">
        <v>44608</v>
      </c>
      <c r="C65" s="35">
        <v>-8.68</v>
      </c>
      <c r="F65" s="6" t="s">
        <v>107</v>
      </c>
      <c r="G65" s="6" t="s">
        <v>3450</v>
      </c>
      <c r="H65" s="6" t="s">
        <v>3451</v>
      </c>
      <c r="L65" s="6">
        <v>214436246148</v>
      </c>
      <c r="N65" s="6" t="s">
        <v>3452</v>
      </c>
    </row>
    <row r="66" spans="1:14" x14ac:dyDescent="0.25">
      <c r="A66" s="6" t="s">
        <v>3391</v>
      </c>
      <c r="B66" s="21">
        <v>44608</v>
      </c>
      <c r="C66" s="35">
        <v>-62.37</v>
      </c>
      <c r="F66" s="6" t="s">
        <v>107</v>
      </c>
      <c r="G66" s="6" t="s">
        <v>3453</v>
      </c>
      <c r="H66" s="6" t="s">
        <v>3454</v>
      </c>
      <c r="L66" s="6">
        <v>721473997056</v>
      </c>
      <c r="N66" s="6" t="s">
        <v>3455</v>
      </c>
    </row>
    <row r="67" spans="1:14" x14ac:dyDescent="0.25">
      <c r="A67" s="6" t="s">
        <v>3391</v>
      </c>
      <c r="B67" s="21">
        <v>44608</v>
      </c>
      <c r="C67" s="35">
        <v>-39.78</v>
      </c>
      <c r="F67" s="6" t="s">
        <v>107</v>
      </c>
      <c r="G67" s="6" t="s">
        <v>3453</v>
      </c>
      <c r="H67" s="6" t="s">
        <v>3454</v>
      </c>
      <c r="L67" s="6">
        <v>721229031640</v>
      </c>
      <c r="N67" s="6" t="s">
        <v>3456</v>
      </c>
    </row>
    <row r="68" spans="1:14" x14ac:dyDescent="0.25">
      <c r="A68" s="6" t="s">
        <v>3391</v>
      </c>
      <c r="B68" s="21">
        <v>44608</v>
      </c>
      <c r="C68" s="35">
        <v>-12</v>
      </c>
      <c r="F68" s="6" t="s">
        <v>107</v>
      </c>
      <c r="G68" s="6" t="s">
        <v>3453</v>
      </c>
      <c r="H68" s="6" t="s">
        <v>3457</v>
      </c>
      <c r="L68" s="6">
        <v>721229143895</v>
      </c>
      <c r="N68" s="6" t="s">
        <v>3458</v>
      </c>
    </row>
    <row r="69" spans="1:14" x14ac:dyDescent="0.25">
      <c r="A69" s="6" t="s">
        <v>3391</v>
      </c>
      <c r="B69" s="21">
        <v>44609</v>
      </c>
      <c r="C69" s="35">
        <v>-71.81</v>
      </c>
      <c r="F69" s="6" t="s">
        <v>13</v>
      </c>
      <c r="I69" s="6" t="s">
        <v>226</v>
      </c>
      <c r="J69" s="6" t="s">
        <v>3360</v>
      </c>
      <c r="K69" s="6" t="str">
        <f>"TRES     7506593"</f>
        <v>TRES     7506593</v>
      </c>
      <c r="N69" s="6" t="s">
        <v>3459</v>
      </c>
    </row>
    <row r="70" spans="1:14" x14ac:dyDescent="0.25">
      <c r="A70" s="6" t="s">
        <v>3391</v>
      </c>
      <c r="B70" s="21">
        <v>44610</v>
      </c>
      <c r="C70" s="35">
        <v>-39.950000000000003</v>
      </c>
      <c r="F70" s="6" t="s">
        <v>13</v>
      </c>
      <c r="I70" s="6" t="s">
        <v>1673</v>
      </c>
      <c r="J70" s="6" t="s">
        <v>3460</v>
      </c>
      <c r="K70" s="6" t="str">
        <f>"E        7506593"</f>
        <v>E        7506593</v>
      </c>
      <c r="N70" s="6" t="s">
        <v>3461</v>
      </c>
    </row>
    <row r="71" spans="1:14" x14ac:dyDescent="0.25">
      <c r="A71" s="6" t="s">
        <v>3391</v>
      </c>
      <c r="B71" s="21">
        <v>44611</v>
      </c>
      <c r="C71" s="35">
        <v>-3.47</v>
      </c>
      <c r="F71" s="6" t="s">
        <v>13</v>
      </c>
      <c r="I71" s="6" t="s">
        <v>223</v>
      </c>
      <c r="J71" s="6" t="s">
        <v>3371</v>
      </c>
      <c r="K71" s="6" t="str">
        <f>"ourt     7506593"</f>
        <v>ourt     7506593</v>
      </c>
      <c r="N71" s="6" t="s">
        <v>3462</v>
      </c>
    </row>
    <row r="72" spans="1:14" x14ac:dyDescent="0.25">
      <c r="A72" s="6" t="s">
        <v>3391</v>
      </c>
      <c r="B72" s="21">
        <v>44611</v>
      </c>
      <c r="C72" s="35">
        <v>-20</v>
      </c>
      <c r="F72" s="6" t="s">
        <v>13</v>
      </c>
      <c r="I72" s="6" t="s">
        <v>1583</v>
      </c>
      <c r="J72" s="6" t="s">
        <v>3373</v>
      </c>
      <c r="K72" s="6" t="str">
        <f>"ILLON    7506593"</f>
        <v>ILLON    7506593</v>
      </c>
      <c r="N72" s="6" t="s">
        <v>3463</v>
      </c>
    </row>
    <row r="73" spans="1:14" x14ac:dyDescent="0.25">
      <c r="A73" s="6" t="s">
        <v>3391</v>
      </c>
      <c r="B73" s="21">
        <v>44613</v>
      </c>
      <c r="C73" s="35">
        <v>1117.76</v>
      </c>
      <c r="F73" s="6" t="s">
        <v>17</v>
      </c>
      <c r="G73" s="6" t="s">
        <v>127</v>
      </c>
      <c r="H73" s="6" t="s">
        <v>128</v>
      </c>
      <c r="L73" s="6" t="s">
        <v>3464</v>
      </c>
      <c r="M73" s="6" t="s">
        <v>3465</v>
      </c>
      <c r="N73" s="6" t="s">
        <v>3466</v>
      </c>
    </row>
    <row r="74" spans="1:14" x14ac:dyDescent="0.25">
      <c r="A74" s="6" t="s">
        <v>3391</v>
      </c>
      <c r="B74" s="21">
        <v>44613</v>
      </c>
      <c r="C74" s="35">
        <v>-38.97</v>
      </c>
      <c r="F74" s="6" t="s">
        <v>13</v>
      </c>
      <c r="I74" s="6" t="s">
        <v>1096</v>
      </c>
      <c r="J74" s="6" t="s">
        <v>3386</v>
      </c>
      <c r="K74" s="6" t="str">
        <f>"IPPEVILLE7506593"</f>
        <v>IPPEVILLE7506593</v>
      </c>
      <c r="N74" s="6" t="s">
        <v>3467</v>
      </c>
    </row>
    <row r="75" spans="1:14" x14ac:dyDescent="0.25">
      <c r="A75" s="6" t="s">
        <v>3391</v>
      </c>
      <c r="B75" s="21">
        <v>44615</v>
      </c>
      <c r="C75" s="35">
        <v>-10</v>
      </c>
      <c r="F75" s="6" t="s">
        <v>13</v>
      </c>
      <c r="I75" s="6" t="s">
        <v>223</v>
      </c>
      <c r="J75" s="6" t="s">
        <v>3371</v>
      </c>
      <c r="K75" s="6" t="str">
        <f>"ourt     7506593"</f>
        <v>ourt     7506593</v>
      </c>
      <c r="N75" s="6" t="s">
        <v>3468</v>
      </c>
    </row>
    <row r="76" spans="1:14" x14ac:dyDescent="0.25">
      <c r="A76" s="6" t="s">
        <v>3391</v>
      </c>
      <c r="B76" s="21">
        <v>44616</v>
      </c>
      <c r="C76" s="35">
        <v>15.25</v>
      </c>
      <c r="F76" s="6" t="s">
        <v>17</v>
      </c>
      <c r="G76" s="6" t="s">
        <v>163</v>
      </c>
      <c r="H76" s="6" t="s">
        <v>294</v>
      </c>
      <c r="L76" s="6" t="s">
        <v>3469</v>
      </c>
      <c r="M76" s="6" t="s">
        <v>2038</v>
      </c>
      <c r="N76" s="6" t="s">
        <v>3470</v>
      </c>
    </row>
    <row r="77" spans="1:14" x14ac:dyDescent="0.25">
      <c r="A77" s="6" t="s">
        <v>3391</v>
      </c>
      <c r="B77" s="21">
        <v>44616</v>
      </c>
      <c r="C77" s="35">
        <v>21.5</v>
      </c>
      <c r="F77" s="6" t="s">
        <v>17</v>
      </c>
      <c r="G77" s="6" t="s">
        <v>163</v>
      </c>
      <c r="H77" s="6" t="s">
        <v>294</v>
      </c>
      <c r="L77" s="6" t="s">
        <v>3471</v>
      </c>
      <c r="N77" s="6" t="s">
        <v>3472</v>
      </c>
    </row>
    <row r="78" spans="1:14" x14ac:dyDescent="0.25">
      <c r="A78" s="6" t="s">
        <v>3391</v>
      </c>
      <c r="B78" s="21">
        <v>44617</v>
      </c>
      <c r="C78" s="35">
        <v>-19.829999999999998</v>
      </c>
      <c r="F78" s="6" t="s">
        <v>13</v>
      </c>
      <c r="I78" s="6" t="s">
        <v>260</v>
      </c>
      <c r="J78" s="6" t="s">
        <v>3353</v>
      </c>
      <c r="K78" s="6" t="str">
        <f>"OURT     7506593"</f>
        <v>OURT     7506593</v>
      </c>
      <c r="N78" s="6" t="s">
        <v>3473</v>
      </c>
    </row>
    <row r="79" spans="1:14" x14ac:dyDescent="0.25">
      <c r="A79" s="6" t="s">
        <v>3391</v>
      </c>
      <c r="B79" s="21">
        <v>44617</v>
      </c>
      <c r="C79" s="35">
        <v>-3.1</v>
      </c>
      <c r="F79" s="6" t="s">
        <v>13</v>
      </c>
      <c r="I79" s="6" t="s">
        <v>310</v>
      </c>
      <c r="J79" s="6" t="s">
        <v>3367</v>
      </c>
      <c r="K79" s="6" t="str">
        <f>"INELLES  7506593"</f>
        <v>INELLES  7506593</v>
      </c>
      <c r="N79" s="6" t="s">
        <v>3474</v>
      </c>
    </row>
    <row r="80" spans="1:14" x14ac:dyDescent="0.25">
      <c r="A80" s="6" t="s">
        <v>3391</v>
      </c>
      <c r="B80" s="21">
        <v>44621</v>
      </c>
      <c r="C80" s="35">
        <v>-22.85</v>
      </c>
      <c r="F80" s="6" t="s">
        <v>13</v>
      </c>
      <c r="I80" s="6" t="s">
        <v>260</v>
      </c>
      <c r="J80" s="6" t="s">
        <v>3353</v>
      </c>
      <c r="K80" s="6" t="str">
        <f>"OURT     7506593"</f>
        <v>OURT     7506593</v>
      </c>
      <c r="N80" s="6" t="s">
        <v>3475</v>
      </c>
    </row>
    <row r="81" spans="1:14" x14ac:dyDescent="0.25">
      <c r="A81" s="6" t="s">
        <v>3391</v>
      </c>
      <c r="B81" s="21">
        <v>44621</v>
      </c>
      <c r="C81" s="35">
        <v>387.01</v>
      </c>
      <c r="F81" s="6" t="s">
        <v>17</v>
      </c>
      <c r="G81" s="6" t="s">
        <v>355</v>
      </c>
      <c r="H81" s="6" t="s">
        <v>356</v>
      </c>
      <c r="L81" s="6" t="s">
        <v>3476</v>
      </c>
      <c r="N81" s="6" t="s">
        <v>3477</v>
      </c>
    </row>
    <row r="82" spans="1:14" x14ac:dyDescent="0.25">
      <c r="A82" s="6" t="s">
        <v>3478</v>
      </c>
      <c r="B82" s="21">
        <v>44624</v>
      </c>
      <c r="C82" s="35">
        <v>-47.91</v>
      </c>
      <c r="F82" s="6" t="s">
        <v>13</v>
      </c>
      <c r="I82" s="6" t="s">
        <v>95</v>
      </c>
      <c r="J82" s="6" t="s">
        <v>3479</v>
      </c>
      <c r="K82" s="6" t="str">
        <f>"LLET     7506593"</f>
        <v>LLET     7506593</v>
      </c>
      <c r="N82" s="6" t="s">
        <v>3480</v>
      </c>
    </row>
    <row r="83" spans="1:14" x14ac:dyDescent="0.25">
      <c r="A83" s="6" t="s">
        <v>3478</v>
      </c>
      <c r="B83" s="21">
        <v>44625</v>
      </c>
      <c r="C83" s="35">
        <v>-14</v>
      </c>
      <c r="F83" s="6" t="s">
        <v>13</v>
      </c>
      <c r="I83" s="6" t="s">
        <v>3481</v>
      </c>
      <c r="J83" s="6" t="s">
        <v>3408</v>
      </c>
      <c r="K83" s="6" t="str">
        <f>"INNES    7506593"</f>
        <v>INNES    7506593</v>
      </c>
      <c r="N83" s="6" t="s">
        <v>3482</v>
      </c>
    </row>
    <row r="84" spans="1:14" x14ac:dyDescent="0.25">
      <c r="A84" s="6" t="s">
        <v>3478</v>
      </c>
      <c r="B84" s="21">
        <v>44625</v>
      </c>
      <c r="C84" s="35">
        <v>-6</v>
      </c>
      <c r="F84" s="6" t="s">
        <v>13</v>
      </c>
      <c r="I84" s="6" t="s">
        <v>310</v>
      </c>
      <c r="J84" s="6" t="s">
        <v>3367</v>
      </c>
      <c r="K84" s="6" t="str">
        <f>"INELLES  7506593"</f>
        <v>INELLES  7506593</v>
      </c>
      <c r="N84" s="6" t="s">
        <v>3483</v>
      </c>
    </row>
    <row r="85" spans="1:14" x14ac:dyDescent="0.25">
      <c r="A85" s="6" t="s">
        <v>3478</v>
      </c>
      <c r="B85" s="21">
        <v>44627</v>
      </c>
      <c r="C85" s="35">
        <v>24</v>
      </c>
      <c r="F85" s="6" t="s">
        <v>17</v>
      </c>
      <c r="G85" s="6" t="s">
        <v>163</v>
      </c>
      <c r="H85" s="6" t="s">
        <v>294</v>
      </c>
      <c r="L85" s="6" t="s">
        <v>3484</v>
      </c>
      <c r="M85" s="6" t="s">
        <v>3485</v>
      </c>
      <c r="N85" s="6" t="s">
        <v>3486</v>
      </c>
    </row>
    <row r="86" spans="1:14" x14ac:dyDescent="0.25">
      <c r="A86" s="6" t="s">
        <v>3478</v>
      </c>
      <c r="B86" s="21">
        <v>44627</v>
      </c>
      <c r="C86" s="35">
        <v>24</v>
      </c>
      <c r="F86" s="6" t="s">
        <v>17</v>
      </c>
      <c r="G86" s="6" t="s">
        <v>163</v>
      </c>
      <c r="H86" s="6" t="s">
        <v>294</v>
      </c>
      <c r="L86" s="6" t="s">
        <v>3487</v>
      </c>
      <c r="M86" s="6" t="s">
        <v>3485</v>
      </c>
      <c r="N86" s="6" t="s">
        <v>3488</v>
      </c>
    </row>
    <row r="87" spans="1:14" x14ac:dyDescent="0.25">
      <c r="A87" s="6" t="s">
        <v>3478</v>
      </c>
      <c r="B87" s="21">
        <v>44627</v>
      </c>
      <c r="C87" s="35">
        <v>24</v>
      </c>
      <c r="F87" s="6" t="s">
        <v>17</v>
      </c>
      <c r="G87" s="6" t="s">
        <v>163</v>
      </c>
      <c r="H87" s="6" t="s">
        <v>294</v>
      </c>
      <c r="L87" s="6" t="s">
        <v>3489</v>
      </c>
      <c r="M87" s="6" t="s">
        <v>3485</v>
      </c>
      <c r="N87" s="6" t="s">
        <v>3490</v>
      </c>
    </row>
    <row r="88" spans="1:14" x14ac:dyDescent="0.25">
      <c r="A88" s="6" t="s">
        <v>3491</v>
      </c>
      <c r="B88" s="21">
        <v>44627</v>
      </c>
      <c r="C88" s="35">
        <v>-200</v>
      </c>
      <c r="F88" s="6" t="s">
        <v>43</v>
      </c>
      <c r="I88" s="6" t="s">
        <v>224</v>
      </c>
      <c r="J88" s="6" t="s">
        <v>3492</v>
      </c>
      <c r="K88" s="6" t="str">
        <f>"ourt     7506593"</f>
        <v>ourt     7506593</v>
      </c>
      <c r="N88" s="6" t="s">
        <v>3493</v>
      </c>
    </row>
    <row r="89" spans="1:14" x14ac:dyDescent="0.25">
      <c r="A89" s="6" t="s">
        <v>3491</v>
      </c>
      <c r="B89" s="21">
        <v>44627</v>
      </c>
      <c r="C89" s="35">
        <v>-0.5</v>
      </c>
      <c r="F89" s="6" t="s">
        <v>47</v>
      </c>
      <c r="N89" s="6" t="s">
        <v>48</v>
      </c>
    </row>
    <row r="90" spans="1:14" x14ac:dyDescent="0.25">
      <c r="A90" s="6" t="s">
        <v>3491</v>
      </c>
      <c r="B90" s="21">
        <v>44627</v>
      </c>
      <c r="C90" s="35">
        <v>-52</v>
      </c>
      <c r="F90" s="6" t="s">
        <v>13</v>
      </c>
      <c r="I90" s="6" t="s">
        <v>327</v>
      </c>
      <c r="J90" s="6" t="s">
        <v>3494</v>
      </c>
      <c r="K90" s="6" t="str">
        <f>"N        7506593"</f>
        <v>N        7506593</v>
      </c>
      <c r="N90" s="6" t="s">
        <v>3495</v>
      </c>
    </row>
    <row r="91" spans="1:14" x14ac:dyDescent="0.25">
      <c r="A91" s="6" t="s">
        <v>3491</v>
      </c>
      <c r="B91" s="21">
        <v>44627</v>
      </c>
      <c r="C91" s="35">
        <v>-64.2</v>
      </c>
      <c r="F91" s="6" t="s">
        <v>13</v>
      </c>
      <c r="I91" s="6" t="s">
        <v>226</v>
      </c>
      <c r="J91" s="6" t="s">
        <v>3360</v>
      </c>
      <c r="K91" s="6" t="str">
        <f>"TRES     7506593"</f>
        <v>TRES     7506593</v>
      </c>
      <c r="N91" s="6" t="s">
        <v>3496</v>
      </c>
    </row>
    <row r="92" spans="1:14" x14ac:dyDescent="0.25">
      <c r="A92" s="6" t="s">
        <v>3491</v>
      </c>
      <c r="B92" s="21">
        <v>44628</v>
      </c>
      <c r="C92" s="35">
        <v>-71.02</v>
      </c>
      <c r="F92" s="6" t="s">
        <v>13</v>
      </c>
      <c r="I92" s="6" t="s">
        <v>854</v>
      </c>
      <c r="J92" s="6" t="s">
        <v>3379</v>
      </c>
      <c r="K92" s="6" t="str">
        <f>"OURT     7506593"</f>
        <v>OURT     7506593</v>
      </c>
      <c r="N92" s="6" t="s">
        <v>3497</v>
      </c>
    </row>
    <row r="93" spans="1:14" x14ac:dyDescent="0.25">
      <c r="A93" s="6" t="s">
        <v>3491</v>
      </c>
      <c r="B93" s="21">
        <v>44630</v>
      </c>
      <c r="C93" s="35">
        <v>22.92</v>
      </c>
      <c r="F93" s="6" t="s">
        <v>17</v>
      </c>
      <c r="G93" s="6" t="s">
        <v>163</v>
      </c>
      <c r="H93" s="6" t="s">
        <v>294</v>
      </c>
      <c r="L93" s="6" t="s">
        <v>3498</v>
      </c>
      <c r="M93" s="6" t="s">
        <v>1234</v>
      </c>
      <c r="N93" s="6" t="s">
        <v>3499</v>
      </c>
    </row>
    <row r="94" spans="1:14" x14ac:dyDescent="0.25">
      <c r="A94" s="6" t="s">
        <v>3491</v>
      </c>
      <c r="B94" s="21">
        <v>44632</v>
      </c>
      <c r="C94" s="35">
        <v>-15.67</v>
      </c>
      <c r="F94" s="6" t="s">
        <v>107</v>
      </c>
      <c r="G94" s="6" t="s">
        <v>3453</v>
      </c>
      <c r="H94" s="6" t="s">
        <v>3500</v>
      </c>
      <c r="L94" s="6">
        <v>722230097104</v>
      </c>
      <c r="N94" s="6" t="s">
        <v>3501</v>
      </c>
    </row>
    <row r="95" spans="1:14" x14ac:dyDescent="0.25">
      <c r="A95" s="6" t="s">
        <v>3491</v>
      </c>
      <c r="B95" s="21">
        <v>44632</v>
      </c>
      <c r="C95" s="35">
        <v>-24.96</v>
      </c>
      <c r="F95" s="6" t="s">
        <v>107</v>
      </c>
      <c r="G95" s="6" t="s">
        <v>3453</v>
      </c>
      <c r="H95" s="6" t="s">
        <v>3500</v>
      </c>
      <c r="L95" s="6">
        <v>722230193797</v>
      </c>
      <c r="N95" s="6" t="s">
        <v>3502</v>
      </c>
    </row>
    <row r="96" spans="1:14" x14ac:dyDescent="0.25">
      <c r="A96" s="6" t="s">
        <v>3491</v>
      </c>
      <c r="B96" s="21">
        <v>44632</v>
      </c>
      <c r="C96" s="35">
        <v>-8.2899999999999991</v>
      </c>
      <c r="F96" s="6" t="s">
        <v>107</v>
      </c>
      <c r="G96" s="6" t="s">
        <v>349</v>
      </c>
      <c r="H96" s="6" t="s">
        <v>683</v>
      </c>
      <c r="L96" s="6">
        <v>622449824395</v>
      </c>
      <c r="N96" s="6" t="s">
        <v>3503</v>
      </c>
    </row>
    <row r="97" spans="1:14" x14ac:dyDescent="0.25">
      <c r="A97" s="6" t="s">
        <v>3504</v>
      </c>
      <c r="B97" s="21">
        <v>44638</v>
      </c>
      <c r="C97" s="35">
        <v>-2.6</v>
      </c>
      <c r="F97" s="6" t="s">
        <v>13</v>
      </c>
      <c r="I97" s="6" t="s">
        <v>56</v>
      </c>
      <c r="J97" s="6" t="s">
        <v>3505</v>
      </c>
      <c r="K97" s="6" t="str">
        <f>"OURT     7506593"</f>
        <v>OURT     7506593</v>
      </c>
      <c r="N97" s="6" t="s">
        <v>3506</v>
      </c>
    </row>
    <row r="98" spans="1:14" x14ac:dyDescent="0.25">
      <c r="A98" s="6" t="s">
        <v>3504</v>
      </c>
      <c r="B98" s="21">
        <v>44638</v>
      </c>
      <c r="C98" s="35">
        <v>-54.92</v>
      </c>
      <c r="F98" s="6" t="s">
        <v>13</v>
      </c>
      <c r="I98" s="6" t="s">
        <v>1583</v>
      </c>
      <c r="J98" s="6" t="s">
        <v>3373</v>
      </c>
      <c r="K98" s="6" t="str">
        <f>"ILLON    7506593"</f>
        <v>ILLON    7506593</v>
      </c>
      <c r="N98" s="6" t="s">
        <v>3507</v>
      </c>
    </row>
    <row r="99" spans="1:14" x14ac:dyDescent="0.25">
      <c r="A99" s="6" t="s">
        <v>3504</v>
      </c>
      <c r="B99" s="21">
        <v>44638</v>
      </c>
      <c r="C99" s="35">
        <v>-1.4</v>
      </c>
      <c r="F99" s="6" t="s">
        <v>13</v>
      </c>
      <c r="I99" s="6" t="s">
        <v>1583</v>
      </c>
      <c r="J99" s="6" t="s">
        <v>3373</v>
      </c>
      <c r="K99" s="6" t="str">
        <f>"ILLON    7506593"</f>
        <v>ILLON    7506593</v>
      </c>
      <c r="N99" s="6" t="s">
        <v>3508</v>
      </c>
    </row>
    <row r="100" spans="1:14" x14ac:dyDescent="0.25">
      <c r="A100" s="6" t="s">
        <v>3504</v>
      </c>
      <c r="B100" s="21">
        <v>44640</v>
      </c>
      <c r="C100" s="35">
        <v>-3.9</v>
      </c>
      <c r="F100" s="6" t="s">
        <v>13</v>
      </c>
      <c r="I100" s="6" t="s">
        <v>56</v>
      </c>
      <c r="J100" s="6" t="s">
        <v>3505</v>
      </c>
      <c r="K100" s="6" t="str">
        <f>"OURT     7506593"</f>
        <v>OURT     7506593</v>
      </c>
      <c r="N100" s="6" t="s">
        <v>3509</v>
      </c>
    </row>
    <row r="101" spans="1:14" x14ac:dyDescent="0.25">
      <c r="A101" s="6" t="s">
        <v>3504</v>
      </c>
      <c r="B101" s="21">
        <v>44641</v>
      </c>
      <c r="C101" s="35">
        <v>-100.79</v>
      </c>
      <c r="F101" s="6" t="s">
        <v>13</v>
      </c>
      <c r="I101" s="6" t="s">
        <v>226</v>
      </c>
      <c r="J101" s="6" t="s">
        <v>3360</v>
      </c>
      <c r="K101" s="6" t="str">
        <f>"TRES     7506593"</f>
        <v>TRES     7506593</v>
      </c>
      <c r="N101" s="6" t="s">
        <v>3510</v>
      </c>
    </row>
    <row r="102" spans="1:14" x14ac:dyDescent="0.25">
      <c r="A102" s="6" t="s">
        <v>3504</v>
      </c>
      <c r="B102" s="21">
        <v>44641</v>
      </c>
      <c r="C102" s="35">
        <v>-65.849999999999994</v>
      </c>
      <c r="F102" s="6" t="s">
        <v>13</v>
      </c>
      <c r="I102" s="6" t="s">
        <v>598</v>
      </c>
      <c r="J102" s="6" t="s">
        <v>3511</v>
      </c>
      <c r="K102" s="6" t="str">
        <f>"SUR-HEURE7506593"</f>
        <v>SUR-HEURE7506593</v>
      </c>
      <c r="N102" s="6" t="s">
        <v>3512</v>
      </c>
    </row>
    <row r="103" spans="1:14" x14ac:dyDescent="0.25">
      <c r="A103" s="6" t="s">
        <v>3504</v>
      </c>
      <c r="B103" s="21">
        <v>44641</v>
      </c>
      <c r="C103" s="35">
        <v>-3.1</v>
      </c>
      <c r="F103" s="6" t="s">
        <v>13</v>
      </c>
      <c r="I103" s="6" t="s">
        <v>310</v>
      </c>
      <c r="J103" s="6" t="s">
        <v>3367</v>
      </c>
      <c r="K103" s="6" t="str">
        <f>"INELLES  7506593"</f>
        <v>INELLES  7506593</v>
      </c>
      <c r="N103" s="6" t="s">
        <v>3513</v>
      </c>
    </row>
    <row r="104" spans="1:14" x14ac:dyDescent="0.25">
      <c r="A104" s="6" t="s">
        <v>3504</v>
      </c>
      <c r="B104" s="21">
        <v>44641</v>
      </c>
      <c r="C104" s="35">
        <v>-4.8499999999999996</v>
      </c>
      <c r="F104" s="6" t="s">
        <v>13</v>
      </c>
      <c r="I104" s="6" t="s">
        <v>3514</v>
      </c>
      <c r="J104" s="6" t="s">
        <v>3408</v>
      </c>
      <c r="K104" s="6" t="str">
        <f>"INE      7506593"</f>
        <v>INE      7506593</v>
      </c>
      <c r="N104" s="6" t="s">
        <v>3515</v>
      </c>
    </row>
    <row r="105" spans="1:14" x14ac:dyDescent="0.25">
      <c r="A105" s="6" t="s">
        <v>3504</v>
      </c>
      <c r="B105" s="21">
        <v>44644</v>
      </c>
      <c r="C105" s="35">
        <v>1127.71</v>
      </c>
      <c r="F105" s="6" t="s">
        <v>17</v>
      </c>
      <c r="G105" s="6" t="s">
        <v>127</v>
      </c>
      <c r="H105" s="6" t="s">
        <v>128</v>
      </c>
      <c r="L105" s="6" t="s">
        <v>3516</v>
      </c>
      <c r="M105" s="6" t="s">
        <v>3517</v>
      </c>
      <c r="N105" s="6" t="s">
        <v>3518</v>
      </c>
    </row>
    <row r="106" spans="1:14" x14ac:dyDescent="0.25">
      <c r="A106" s="6" t="s">
        <v>3504</v>
      </c>
      <c r="B106" s="21">
        <v>44644</v>
      </c>
      <c r="C106" s="35">
        <v>-51.67</v>
      </c>
      <c r="F106" s="6" t="s">
        <v>13</v>
      </c>
      <c r="I106" s="6" t="s">
        <v>413</v>
      </c>
      <c r="J106" s="6" t="s">
        <v>3408</v>
      </c>
      <c r="K106" s="6" t="str">
        <f>"INNES    7506593"</f>
        <v>INNES    7506593</v>
      </c>
      <c r="N106" s="6" t="s">
        <v>3519</v>
      </c>
    </row>
    <row r="107" spans="1:14" x14ac:dyDescent="0.25">
      <c r="A107" s="6" t="s">
        <v>3504</v>
      </c>
      <c r="B107" s="21">
        <v>44644</v>
      </c>
      <c r="C107" s="35">
        <v>-2.6</v>
      </c>
      <c r="F107" s="6" t="s">
        <v>13</v>
      </c>
      <c r="I107" s="6" t="s">
        <v>56</v>
      </c>
      <c r="J107" s="6" t="s">
        <v>3505</v>
      </c>
      <c r="K107" s="6" t="str">
        <f>"OURT     7506593"</f>
        <v>OURT     7506593</v>
      </c>
      <c r="N107" s="6" t="s">
        <v>3520</v>
      </c>
    </row>
    <row r="108" spans="1:14" x14ac:dyDescent="0.25">
      <c r="A108" s="6" t="s">
        <v>3504</v>
      </c>
      <c r="B108" s="21">
        <v>44645</v>
      </c>
      <c r="C108" s="35">
        <v>-26.97</v>
      </c>
      <c r="F108" s="6" t="s">
        <v>13</v>
      </c>
      <c r="I108" s="6" t="s">
        <v>226</v>
      </c>
      <c r="J108" s="6" t="s">
        <v>3360</v>
      </c>
      <c r="K108" s="6" t="str">
        <f>"TRES     7506593"</f>
        <v>TRES     7506593</v>
      </c>
      <c r="N108" s="6" t="s">
        <v>3521</v>
      </c>
    </row>
    <row r="109" spans="1:14" x14ac:dyDescent="0.25">
      <c r="A109" s="6" t="s">
        <v>3504</v>
      </c>
      <c r="B109" s="21">
        <v>44645</v>
      </c>
      <c r="C109" s="35">
        <v>-28.1</v>
      </c>
      <c r="F109" s="6" t="s">
        <v>13</v>
      </c>
      <c r="I109" s="6" t="s">
        <v>1583</v>
      </c>
      <c r="J109" s="6" t="s">
        <v>3373</v>
      </c>
      <c r="K109" s="6" t="str">
        <f>"ILLON    7506593"</f>
        <v>ILLON    7506593</v>
      </c>
      <c r="N109" s="6" t="s">
        <v>3522</v>
      </c>
    </row>
    <row r="110" spans="1:14" x14ac:dyDescent="0.25">
      <c r="A110" s="6" t="s">
        <v>3504</v>
      </c>
      <c r="B110" s="21">
        <v>44646</v>
      </c>
      <c r="C110" s="35">
        <v>-3.9</v>
      </c>
      <c r="F110" s="6" t="s">
        <v>13</v>
      </c>
      <c r="I110" s="6" t="s">
        <v>56</v>
      </c>
      <c r="J110" s="6" t="s">
        <v>3505</v>
      </c>
      <c r="K110" s="6" t="str">
        <f>"OURT     7506593"</f>
        <v>OURT     7506593</v>
      </c>
      <c r="N110" s="6" t="s">
        <v>3523</v>
      </c>
    </row>
    <row r="111" spans="1:14" x14ac:dyDescent="0.25">
      <c r="A111" s="6" t="s">
        <v>3504</v>
      </c>
      <c r="B111" s="21">
        <v>44648</v>
      </c>
      <c r="C111" s="35">
        <v>-82.97</v>
      </c>
      <c r="F111" s="6" t="s">
        <v>13</v>
      </c>
      <c r="I111" s="6" t="s">
        <v>1096</v>
      </c>
      <c r="J111" s="6" t="s">
        <v>3386</v>
      </c>
      <c r="K111" s="6" t="str">
        <f>"IPPEVILLE7506593"</f>
        <v>IPPEVILLE7506593</v>
      </c>
      <c r="N111" s="6" t="s">
        <v>3524</v>
      </c>
    </row>
    <row r="112" spans="1:14" x14ac:dyDescent="0.25">
      <c r="A112" s="6" t="s">
        <v>3504</v>
      </c>
      <c r="B112" s="21">
        <v>44648</v>
      </c>
      <c r="C112" s="35">
        <v>-1.6</v>
      </c>
      <c r="F112" s="6" t="s">
        <v>13</v>
      </c>
      <c r="I112" s="6" t="s">
        <v>3525</v>
      </c>
      <c r="J112" s="6" t="s">
        <v>3441</v>
      </c>
      <c r="K112" s="6" t="str">
        <f>"IPPEVILLE7506593"</f>
        <v>IPPEVILLE7506593</v>
      </c>
      <c r="N112" s="6" t="s">
        <v>3526</v>
      </c>
    </row>
    <row r="113" spans="1:14" x14ac:dyDescent="0.25">
      <c r="A113" s="6" t="s">
        <v>3504</v>
      </c>
      <c r="B113" s="21">
        <v>44648</v>
      </c>
      <c r="C113" s="35">
        <v>-12.95</v>
      </c>
      <c r="F113" s="6" t="s">
        <v>13</v>
      </c>
      <c r="I113" s="6" t="s">
        <v>3527</v>
      </c>
      <c r="J113" s="6" t="s">
        <v>3528</v>
      </c>
      <c r="K113" s="6" t="str">
        <f>"IPPEVILLE7506593"</f>
        <v>IPPEVILLE7506593</v>
      </c>
      <c r="N113" s="6" t="s">
        <v>3529</v>
      </c>
    </row>
    <row r="114" spans="1:14" x14ac:dyDescent="0.25">
      <c r="A114" s="6" t="s">
        <v>3504</v>
      </c>
      <c r="B114" s="21">
        <v>44648</v>
      </c>
      <c r="C114" s="35">
        <v>-20.28</v>
      </c>
      <c r="F114" s="6" t="s">
        <v>13</v>
      </c>
      <c r="I114" s="6" t="s">
        <v>1684</v>
      </c>
      <c r="J114" s="6" t="s">
        <v>3530</v>
      </c>
      <c r="K114" s="6" t="str">
        <f>"OURT     7506593"</f>
        <v>OURT     7506593</v>
      </c>
      <c r="N114" s="6" t="s">
        <v>3531</v>
      </c>
    </row>
    <row r="115" spans="1:14" x14ac:dyDescent="0.25">
      <c r="A115" s="6" t="s">
        <v>3504</v>
      </c>
      <c r="B115" s="21">
        <v>44649</v>
      </c>
      <c r="C115" s="35">
        <v>-160.16999999999999</v>
      </c>
      <c r="F115" s="6" t="s">
        <v>13</v>
      </c>
      <c r="I115" s="6" t="s">
        <v>359</v>
      </c>
      <c r="J115" s="6" t="s">
        <v>3532</v>
      </c>
      <c r="K115" s="6" t="str">
        <f>"LINSART  7506593"</f>
        <v>LINSART  7506593</v>
      </c>
      <c r="N115" s="6" t="s">
        <v>3533</v>
      </c>
    </row>
    <row r="116" spans="1:14" x14ac:dyDescent="0.25">
      <c r="A116" s="6" t="s">
        <v>3504</v>
      </c>
      <c r="B116" s="21">
        <v>44651</v>
      </c>
      <c r="C116" s="35">
        <v>-165.14</v>
      </c>
      <c r="F116" s="6" t="s">
        <v>13</v>
      </c>
      <c r="I116" s="6" t="s">
        <v>226</v>
      </c>
      <c r="J116" s="6" t="s">
        <v>3360</v>
      </c>
      <c r="K116" s="6" t="str">
        <f>"TRES     7506593"</f>
        <v>TRES     7506593</v>
      </c>
      <c r="N116" s="6" t="s">
        <v>3534</v>
      </c>
    </row>
    <row r="120" spans="1:14" x14ac:dyDescent="0.25">
      <c r="C120" s="34">
        <f>SUM(C5:C119)</f>
        <v>744.66999999999985</v>
      </c>
      <c r="D120" s="34">
        <f t="shared" ref="D120:E120" si="0">SUM(D5:D119)</f>
        <v>-1960</v>
      </c>
      <c r="E120" s="34">
        <f t="shared" si="0"/>
        <v>-2500</v>
      </c>
    </row>
    <row r="121" spans="1:14" s="39" customFormat="1" x14ac:dyDescent="0.25">
      <c r="A121" s="6"/>
      <c r="B121" s="6"/>
      <c r="C121" s="76">
        <f>SUM(C120:D120)</f>
        <v>-1215.3300000000002</v>
      </c>
      <c r="D121" s="77"/>
      <c r="E121" s="35"/>
      <c r="F121" s="6"/>
      <c r="G121" s="6"/>
      <c r="H121" s="6"/>
      <c r="I121" s="6"/>
      <c r="J121" s="6"/>
      <c r="K121" s="6"/>
      <c r="L121" s="6"/>
      <c r="M121" s="6"/>
      <c r="N121" s="6"/>
    </row>
  </sheetData>
  <mergeCells count="1">
    <mergeCell ref="C121:D12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D6E79-33C5-45A2-A7B3-D505648254F1}">
  <dimension ref="A4:O73"/>
  <sheetViews>
    <sheetView workbookViewId="0">
      <selection activeCell="D65" sqref="D65"/>
    </sheetView>
  </sheetViews>
  <sheetFormatPr baseColWidth="10" defaultRowHeight="15" x14ac:dyDescent="0.25"/>
  <cols>
    <col min="1" max="2" width="11.42578125" style="6"/>
    <col min="3" max="3" width="13.140625" style="42" bestFit="1" customWidth="1"/>
    <col min="4" max="4" width="14.7109375" style="35" bestFit="1" customWidth="1"/>
    <col min="5" max="5" width="13.140625" style="35" bestFit="1" customWidth="1"/>
    <col min="6" max="8" width="11.42578125" style="6"/>
    <col min="9" max="9" width="27" style="6" customWidth="1"/>
    <col min="10" max="10" width="19.7109375" style="6" customWidth="1"/>
    <col min="11" max="16384" width="11.42578125" style="6"/>
  </cols>
  <sheetData>
    <row r="4" spans="1:15" x14ac:dyDescent="0.25">
      <c r="A4" s="6" t="s">
        <v>0</v>
      </c>
      <c r="B4" s="6" t="s">
        <v>2</v>
      </c>
      <c r="C4" s="41" t="s">
        <v>156</v>
      </c>
      <c r="D4" s="34" t="s">
        <v>157</v>
      </c>
      <c r="E4" s="34" t="s">
        <v>158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O4" s="6" t="s">
        <v>11</v>
      </c>
    </row>
    <row r="6" spans="1:15" x14ac:dyDescent="0.25">
      <c r="A6" s="6" t="s">
        <v>3172</v>
      </c>
      <c r="B6" s="21">
        <v>44531</v>
      </c>
      <c r="C6" s="42">
        <v>-3</v>
      </c>
      <c r="D6" s="6"/>
      <c r="E6" s="6"/>
      <c r="F6" s="6" t="s">
        <v>63</v>
      </c>
      <c r="N6" s="6" t="s">
        <v>64</v>
      </c>
    </row>
    <row r="7" spans="1:15" x14ac:dyDescent="0.25">
      <c r="A7" s="6" t="s">
        <v>3172</v>
      </c>
      <c r="B7" s="21">
        <v>44530</v>
      </c>
      <c r="C7" s="42">
        <v>-22.36</v>
      </c>
      <c r="D7" s="6"/>
      <c r="E7" s="6"/>
      <c r="F7" s="6" t="s">
        <v>22</v>
      </c>
      <c r="I7" s="6" t="s">
        <v>3153</v>
      </c>
      <c r="J7" s="6" t="s">
        <v>3154</v>
      </c>
      <c r="K7" s="6" t="str">
        <f>"7506593905030404"</f>
        <v>7506593905030404</v>
      </c>
      <c r="N7" s="6" t="s">
        <v>3250</v>
      </c>
    </row>
    <row r="8" spans="1:15" x14ac:dyDescent="0.25">
      <c r="A8" s="6" t="s">
        <v>3172</v>
      </c>
      <c r="B8" s="21">
        <v>44531</v>
      </c>
      <c r="C8" s="42">
        <v>-3.5</v>
      </c>
      <c r="D8" s="6"/>
      <c r="E8" s="6"/>
      <c r="F8" s="6" t="s">
        <v>13</v>
      </c>
      <c r="I8" s="6" t="s">
        <v>765</v>
      </c>
      <c r="J8" s="6" t="s">
        <v>3251</v>
      </c>
      <c r="K8" s="6" t="str">
        <f>"7506593905030404"</f>
        <v>7506593905030404</v>
      </c>
      <c r="N8" s="6" t="s">
        <v>3252</v>
      </c>
    </row>
    <row r="9" spans="1:15" x14ac:dyDescent="0.25">
      <c r="A9" s="6" t="s">
        <v>3172</v>
      </c>
      <c r="B9" s="21">
        <v>44532</v>
      </c>
      <c r="C9" s="51" t="s">
        <v>3336</v>
      </c>
      <c r="D9" s="42">
        <v>-1484.38</v>
      </c>
      <c r="E9" s="6"/>
      <c r="F9" s="6" t="s">
        <v>235</v>
      </c>
      <c r="G9" s="6" t="s">
        <v>3253</v>
      </c>
      <c r="H9" s="6" t="s">
        <v>3254</v>
      </c>
      <c r="L9" s="6">
        <v>661114750784</v>
      </c>
      <c r="N9" s="6" t="s">
        <v>3255</v>
      </c>
    </row>
    <row r="10" spans="1:15" x14ac:dyDescent="0.25">
      <c r="A10" s="6" t="s">
        <v>3172</v>
      </c>
      <c r="B10" s="21">
        <v>44532</v>
      </c>
      <c r="C10" s="42">
        <v>-7.92</v>
      </c>
      <c r="D10" s="6"/>
      <c r="E10" s="6"/>
      <c r="F10" s="6" t="s">
        <v>29</v>
      </c>
      <c r="G10" s="6" t="s">
        <v>2897</v>
      </c>
      <c r="H10" s="6" t="s">
        <v>2898</v>
      </c>
      <c r="L10" s="6" t="s">
        <v>3256</v>
      </c>
      <c r="N10" s="6" t="s">
        <v>3257</v>
      </c>
    </row>
    <row r="11" spans="1:15" x14ac:dyDescent="0.25">
      <c r="A11" s="6" t="s">
        <v>3172</v>
      </c>
      <c r="B11" s="21">
        <v>44532</v>
      </c>
      <c r="C11" s="51" t="s">
        <v>3179</v>
      </c>
      <c r="D11" s="42">
        <v>-92.22</v>
      </c>
      <c r="E11" s="6"/>
      <c r="F11" s="6" t="s">
        <v>13</v>
      </c>
      <c r="I11" s="6" t="s">
        <v>2134</v>
      </c>
      <c r="J11" s="6" t="s">
        <v>2135</v>
      </c>
      <c r="K11" s="6" t="str">
        <f t="shared" ref="K11:K20" si="0">"7506593905030404"</f>
        <v>7506593905030404</v>
      </c>
      <c r="N11" s="6" t="s">
        <v>3258</v>
      </c>
    </row>
    <row r="12" spans="1:15" x14ac:dyDescent="0.25">
      <c r="A12" s="6" t="s">
        <v>3172</v>
      </c>
      <c r="B12" s="21">
        <v>44532</v>
      </c>
      <c r="C12" s="42">
        <v>-48</v>
      </c>
      <c r="D12" s="6"/>
      <c r="E12" s="6"/>
      <c r="F12" s="6" t="s">
        <v>13</v>
      </c>
      <c r="I12" s="6" t="s">
        <v>3259</v>
      </c>
      <c r="J12" s="6" t="s">
        <v>3260</v>
      </c>
      <c r="K12" s="6" t="str">
        <f t="shared" si="0"/>
        <v>7506593905030404</v>
      </c>
      <c r="N12" s="6" t="s">
        <v>3261</v>
      </c>
    </row>
    <row r="13" spans="1:15" x14ac:dyDescent="0.25">
      <c r="A13" s="6" t="s">
        <v>3172</v>
      </c>
      <c r="B13" s="21">
        <v>44532</v>
      </c>
      <c r="C13" s="51" t="s">
        <v>3179</v>
      </c>
      <c r="D13" s="42">
        <v>-62.26</v>
      </c>
      <c r="E13" s="6"/>
      <c r="F13" s="6" t="s">
        <v>13</v>
      </c>
      <c r="I13" s="6" t="s">
        <v>2134</v>
      </c>
      <c r="J13" s="6" t="s">
        <v>2135</v>
      </c>
      <c r="K13" s="6" t="str">
        <f t="shared" si="0"/>
        <v>7506593905030404</v>
      </c>
      <c r="N13" s="6" t="s">
        <v>3262</v>
      </c>
    </row>
    <row r="14" spans="1:15" x14ac:dyDescent="0.25">
      <c r="A14" s="6" t="s">
        <v>3172</v>
      </c>
      <c r="B14" s="21">
        <v>44533</v>
      </c>
      <c r="C14" s="42">
        <v>-330</v>
      </c>
      <c r="D14" s="6"/>
      <c r="E14" s="6"/>
      <c r="F14" s="6" t="s">
        <v>13</v>
      </c>
      <c r="I14" s="6" t="s">
        <v>620</v>
      </c>
      <c r="J14" s="6" t="s">
        <v>45</v>
      </c>
      <c r="K14" s="6" t="str">
        <f t="shared" si="0"/>
        <v>7506593905030404</v>
      </c>
      <c r="N14" s="6" t="s">
        <v>3263</v>
      </c>
    </row>
    <row r="15" spans="1:15" x14ac:dyDescent="0.25">
      <c r="A15" s="6" t="s">
        <v>3172</v>
      </c>
      <c r="B15" s="21">
        <v>44533</v>
      </c>
      <c r="C15" s="42">
        <v>-83.96</v>
      </c>
      <c r="D15" s="6"/>
      <c r="E15" s="6"/>
      <c r="F15" s="6" t="s">
        <v>13</v>
      </c>
      <c r="I15" s="6" t="s">
        <v>2137</v>
      </c>
      <c r="J15" s="6" t="s">
        <v>57</v>
      </c>
      <c r="K15" s="6" t="str">
        <f t="shared" si="0"/>
        <v>7506593905030404</v>
      </c>
      <c r="N15" s="6" t="s">
        <v>3264</v>
      </c>
    </row>
    <row r="16" spans="1:15" x14ac:dyDescent="0.25">
      <c r="A16" s="6" t="s">
        <v>3172</v>
      </c>
      <c r="B16" s="21">
        <v>44533</v>
      </c>
      <c r="C16" s="51" t="s">
        <v>3179</v>
      </c>
      <c r="D16" s="42">
        <v>-12.5</v>
      </c>
      <c r="E16" s="6"/>
      <c r="F16" s="6" t="s">
        <v>13</v>
      </c>
      <c r="I16" s="6" t="s">
        <v>2212</v>
      </c>
      <c r="J16" s="6" t="s">
        <v>57</v>
      </c>
      <c r="K16" s="6" t="str">
        <f t="shared" si="0"/>
        <v>7506593905030404</v>
      </c>
      <c r="N16" s="6" t="s">
        <v>3265</v>
      </c>
    </row>
    <row r="17" spans="1:14" x14ac:dyDescent="0.25">
      <c r="A17" s="6" t="s">
        <v>3172</v>
      </c>
      <c r="B17" s="21">
        <v>44533</v>
      </c>
      <c r="C17" s="51" t="s">
        <v>3179</v>
      </c>
      <c r="D17" s="42">
        <v>-20.29</v>
      </c>
      <c r="E17" s="6"/>
      <c r="F17" s="6" t="s">
        <v>13</v>
      </c>
      <c r="I17" s="6" t="s">
        <v>2134</v>
      </c>
      <c r="J17" s="6" t="s">
        <v>2135</v>
      </c>
      <c r="K17" s="6" t="str">
        <f t="shared" si="0"/>
        <v>7506593905030404</v>
      </c>
      <c r="N17" s="6" t="s">
        <v>3266</v>
      </c>
    </row>
    <row r="18" spans="1:14" x14ac:dyDescent="0.25">
      <c r="A18" s="6" t="s">
        <v>3172</v>
      </c>
      <c r="B18" s="21">
        <v>44533</v>
      </c>
      <c r="C18" s="42">
        <v>-8.4</v>
      </c>
      <c r="D18" s="6"/>
      <c r="E18" s="6"/>
      <c r="F18" s="6" t="s">
        <v>13</v>
      </c>
      <c r="I18" s="6" t="s">
        <v>886</v>
      </c>
      <c r="J18" s="6" t="s">
        <v>15</v>
      </c>
      <c r="K18" s="6" t="str">
        <f t="shared" si="0"/>
        <v>7506593905030404</v>
      </c>
      <c r="N18" s="6" t="s">
        <v>3267</v>
      </c>
    </row>
    <row r="19" spans="1:14" x14ac:dyDescent="0.25">
      <c r="A19" s="6" t="s">
        <v>3172</v>
      </c>
      <c r="B19" s="21">
        <v>44535</v>
      </c>
      <c r="C19" s="42">
        <v>-8.1999999999999993</v>
      </c>
      <c r="D19" s="6"/>
      <c r="E19" s="6"/>
      <c r="F19" s="6" t="s">
        <v>13</v>
      </c>
      <c r="I19" s="6" t="s">
        <v>2216</v>
      </c>
      <c r="J19" s="6" t="s">
        <v>57</v>
      </c>
      <c r="K19" s="6" t="str">
        <f t="shared" si="0"/>
        <v>7506593905030404</v>
      </c>
      <c r="N19" s="6" t="s">
        <v>3268</v>
      </c>
    </row>
    <row r="20" spans="1:14" x14ac:dyDescent="0.25">
      <c r="A20" s="6" t="s">
        <v>3172</v>
      </c>
      <c r="B20" s="21">
        <v>44535</v>
      </c>
      <c r="C20" s="42">
        <v>-190</v>
      </c>
      <c r="D20" s="6"/>
      <c r="E20" s="6"/>
      <c r="F20" s="6" t="s">
        <v>43</v>
      </c>
      <c r="I20" s="6" t="s">
        <v>57</v>
      </c>
      <c r="J20" s="6" t="s">
        <v>57</v>
      </c>
      <c r="K20" s="6" t="str">
        <f t="shared" si="0"/>
        <v>7506593905030404</v>
      </c>
      <c r="N20" s="6" t="s">
        <v>3269</v>
      </c>
    </row>
    <row r="21" spans="1:14" x14ac:dyDescent="0.25">
      <c r="A21" s="6" t="s">
        <v>3172</v>
      </c>
      <c r="B21" s="21">
        <v>44535</v>
      </c>
      <c r="C21" s="42">
        <v>-0.5</v>
      </c>
      <c r="D21" s="6"/>
      <c r="E21" s="6"/>
      <c r="F21" s="6" t="s">
        <v>47</v>
      </c>
      <c r="N21" s="6" t="s">
        <v>48</v>
      </c>
    </row>
    <row r="22" spans="1:14" x14ac:dyDescent="0.25">
      <c r="A22" s="6" t="s">
        <v>3172</v>
      </c>
      <c r="B22" s="21">
        <v>44535</v>
      </c>
      <c r="C22" s="42">
        <v>-30</v>
      </c>
      <c r="D22" s="6"/>
      <c r="E22" s="6"/>
      <c r="F22" s="6" t="s">
        <v>43</v>
      </c>
      <c r="I22" s="6" t="s">
        <v>57</v>
      </c>
      <c r="J22" s="6" t="s">
        <v>57</v>
      </c>
      <c r="K22" s="6" t="str">
        <f>"7506593905030404"</f>
        <v>7506593905030404</v>
      </c>
      <c r="N22" s="6" t="s">
        <v>3270</v>
      </c>
    </row>
    <row r="23" spans="1:14" x14ac:dyDescent="0.25">
      <c r="A23" s="6" t="s">
        <v>3172</v>
      </c>
      <c r="B23" s="21">
        <v>44535</v>
      </c>
      <c r="C23" s="42">
        <v>-0.5</v>
      </c>
      <c r="D23" s="6"/>
      <c r="E23" s="6"/>
      <c r="F23" s="6" t="s">
        <v>47</v>
      </c>
      <c r="N23" s="6" t="s">
        <v>48</v>
      </c>
    </row>
    <row r="24" spans="1:14" x14ac:dyDescent="0.25">
      <c r="A24" s="6" t="s">
        <v>3172</v>
      </c>
      <c r="B24" s="21">
        <v>44535</v>
      </c>
      <c r="C24" s="51" t="s">
        <v>3179</v>
      </c>
      <c r="D24" s="42">
        <v>-14.34</v>
      </c>
      <c r="E24" s="6"/>
      <c r="F24" s="6" t="s">
        <v>13</v>
      </c>
      <c r="I24" s="6" t="s">
        <v>2212</v>
      </c>
      <c r="J24" s="6" t="s">
        <v>57</v>
      </c>
      <c r="K24" s="6" t="str">
        <f>"7506593905030404"</f>
        <v>7506593905030404</v>
      </c>
      <c r="N24" s="6" t="s">
        <v>3271</v>
      </c>
    </row>
    <row r="25" spans="1:14" x14ac:dyDescent="0.25">
      <c r="A25" s="6" t="s">
        <v>3172</v>
      </c>
      <c r="B25" s="21">
        <v>44538</v>
      </c>
      <c r="C25" s="42">
        <v>23.06</v>
      </c>
      <c r="D25" s="6"/>
      <c r="E25" s="6"/>
      <c r="F25" s="6" t="s">
        <v>17</v>
      </c>
      <c r="G25" s="6" t="s">
        <v>163</v>
      </c>
      <c r="H25" s="6" t="s">
        <v>164</v>
      </c>
      <c r="L25" s="6" t="s">
        <v>3272</v>
      </c>
      <c r="M25" s="6" t="s">
        <v>1013</v>
      </c>
      <c r="N25" s="6" t="s">
        <v>3273</v>
      </c>
    </row>
    <row r="26" spans="1:14" x14ac:dyDescent="0.25">
      <c r="A26" s="6" t="s">
        <v>3172</v>
      </c>
      <c r="B26" s="21">
        <v>44538</v>
      </c>
      <c r="C26" s="42">
        <v>-10.5</v>
      </c>
      <c r="D26" s="6"/>
      <c r="E26" s="6"/>
      <c r="F26" s="6" t="s">
        <v>13</v>
      </c>
      <c r="I26" s="6" t="s">
        <v>199</v>
      </c>
      <c r="J26" s="6" t="s">
        <v>197</v>
      </c>
      <c r="K26" s="6" t="str">
        <f>"7506593905030404"</f>
        <v>7506593905030404</v>
      </c>
      <c r="N26" s="6" t="s">
        <v>3274</v>
      </c>
    </row>
    <row r="27" spans="1:14" x14ac:dyDescent="0.25">
      <c r="A27" s="6" t="s">
        <v>3172</v>
      </c>
      <c r="B27" s="21">
        <v>44538</v>
      </c>
      <c r="C27" s="51" t="s">
        <v>3179</v>
      </c>
      <c r="D27" s="42">
        <v>-67.239999999999995</v>
      </c>
      <c r="E27" s="6"/>
      <c r="F27" s="6" t="s">
        <v>13</v>
      </c>
      <c r="I27" s="6" t="s">
        <v>2134</v>
      </c>
      <c r="J27" s="6" t="s">
        <v>2135</v>
      </c>
      <c r="K27" s="6" t="str">
        <f>"7506593905030404"</f>
        <v>7506593905030404</v>
      </c>
      <c r="N27" s="6" t="s">
        <v>3275</v>
      </c>
    </row>
    <row r="28" spans="1:14" x14ac:dyDescent="0.25">
      <c r="A28" s="6" t="s">
        <v>3172</v>
      </c>
      <c r="B28" s="21">
        <v>44539</v>
      </c>
      <c r="C28" s="42">
        <v>-9.92</v>
      </c>
      <c r="D28" s="6"/>
      <c r="E28" s="6"/>
      <c r="F28" s="6" t="s">
        <v>13</v>
      </c>
      <c r="I28" s="6" t="s">
        <v>3276</v>
      </c>
      <c r="J28" s="6" t="s">
        <v>269</v>
      </c>
      <c r="K28" s="6" t="str">
        <f>"7506593905030404"</f>
        <v>7506593905030404</v>
      </c>
      <c r="N28" s="6" t="s">
        <v>3277</v>
      </c>
    </row>
    <row r="29" spans="1:14" x14ac:dyDescent="0.25">
      <c r="A29" s="6" t="s">
        <v>3172</v>
      </c>
      <c r="B29" s="21">
        <v>44539</v>
      </c>
      <c r="C29" s="6"/>
      <c r="D29" s="42">
        <v>-6.59</v>
      </c>
      <c r="E29" s="6"/>
      <c r="F29" s="6" t="s">
        <v>13</v>
      </c>
      <c r="I29" s="6" t="s">
        <v>2212</v>
      </c>
      <c r="J29" s="6" t="s">
        <v>57</v>
      </c>
      <c r="K29" s="6" t="str">
        <f>"7506593905030404"</f>
        <v>7506593905030404</v>
      </c>
      <c r="N29" s="6" t="s">
        <v>3278</v>
      </c>
    </row>
    <row r="30" spans="1:14" x14ac:dyDescent="0.25">
      <c r="A30" s="6" t="s">
        <v>3172</v>
      </c>
      <c r="B30" s="21">
        <v>44542</v>
      </c>
      <c r="C30" s="42">
        <v>-8.4</v>
      </c>
      <c r="D30" s="6"/>
      <c r="E30" s="6"/>
      <c r="F30" s="6" t="s">
        <v>13</v>
      </c>
      <c r="I30" s="6" t="s">
        <v>2216</v>
      </c>
      <c r="J30" s="6" t="s">
        <v>57</v>
      </c>
      <c r="K30" s="6" t="str">
        <f>"7506593905030404"</f>
        <v>7506593905030404</v>
      </c>
      <c r="N30" s="6" t="s">
        <v>3279</v>
      </c>
    </row>
    <row r="31" spans="1:14" x14ac:dyDescent="0.25">
      <c r="A31" s="6" t="s">
        <v>3172</v>
      </c>
      <c r="B31" s="21">
        <v>44544</v>
      </c>
      <c r="C31" s="42">
        <v>-25</v>
      </c>
      <c r="D31" s="6"/>
      <c r="E31" s="6"/>
      <c r="F31" s="6" t="s">
        <v>29</v>
      </c>
      <c r="G31" s="6" t="s">
        <v>3280</v>
      </c>
      <c r="H31" s="6" t="s">
        <v>3281</v>
      </c>
      <c r="L31" s="6">
        <v>150003304519</v>
      </c>
      <c r="N31" s="6" t="s">
        <v>3282</v>
      </c>
    </row>
    <row r="32" spans="1:14" x14ac:dyDescent="0.25">
      <c r="A32" s="6" t="s">
        <v>3172</v>
      </c>
      <c r="B32" s="21">
        <v>44544</v>
      </c>
      <c r="C32" s="42">
        <v>-71.95</v>
      </c>
      <c r="D32" s="6"/>
      <c r="E32" s="6"/>
      <c r="F32" s="6" t="s">
        <v>13</v>
      </c>
      <c r="I32" s="6" t="s">
        <v>3283</v>
      </c>
      <c r="J32" s="6" t="s">
        <v>2135</v>
      </c>
      <c r="K32" s="6" t="str">
        <f>"7506593905030404"</f>
        <v>7506593905030404</v>
      </c>
      <c r="N32" s="6" t="s">
        <v>3284</v>
      </c>
    </row>
    <row r="33" spans="1:14" x14ac:dyDescent="0.25">
      <c r="A33" s="6" t="s">
        <v>3172</v>
      </c>
      <c r="B33" s="21">
        <v>44544</v>
      </c>
      <c r="C33" s="42">
        <v>-153.22999999999999</v>
      </c>
      <c r="D33" s="6"/>
      <c r="E33" s="6"/>
      <c r="F33" s="6" t="s">
        <v>29</v>
      </c>
      <c r="G33" s="6" t="s">
        <v>153</v>
      </c>
      <c r="H33" s="6" t="s">
        <v>154</v>
      </c>
      <c r="L33" s="6">
        <v>100494418027</v>
      </c>
      <c r="N33" s="6" t="s">
        <v>3285</v>
      </c>
    </row>
    <row r="34" spans="1:14" x14ac:dyDescent="0.25">
      <c r="A34" s="6" t="s">
        <v>3172</v>
      </c>
      <c r="B34" s="21">
        <v>44544</v>
      </c>
      <c r="C34" s="51" t="s">
        <v>1757</v>
      </c>
      <c r="D34" s="42">
        <v>-166</v>
      </c>
      <c r="E34" s="6"/>
      <c r="F34" s="6" t="s">
        <v>29</v>
      </c>
      <c r="G34" s="6" t="s">
        <v>1393</v>
      </c>
      <c r="H34" s="6" t="s">
        <v>1394</v>
      </c>
      <c r="L34" s="6" t="s">
        <v>3286</v>
      </c>
      <c r="N34" s="6" t="s">
        <v>3287</v>
      </c>
    </row>
    <row r="35" spans="1:14" x14ac:dyDescent="0.25">
      <c r="A35" s="6" t="s">
        <v>3172</v>
      </c>
      <c r="B35" s="21">
        <v>44545</v>
      </c>
      <c r="C35" s="42">
        <v>-92.01</v>
      </c>
      <c r="D35" s="6"/>
      <c r="E35" s="6"/>
      <c r="F35" s="6" t="s">
        <v>13</v>
      </c>
      <c r="I35" s="6" t="s">
        <v>2137</v>
      </c>
      <c r="J35" s="6" t="s">
        <v>57</v>
      </c>
      <c r="K35" s="6" t="str">
        <f>"7506593905030404"</f>
        <v>7506593905030404</v>
      </c>
      <c r="N35" s="6" t="s">
        <v>3288</v>
      </c>
    </row>
    <row r="36" spans="1:14" x14ac:dyDescent="0.25">
      <c r="A36" s="6" t="s">
        <v>3172</v>
      </c>
      <c r="B36" s="21">
        <v>44546</v>
      </c>
      <c r="C36" s="42">
        <v>-215</v>
      </c>
      <c r="D36" s="6"/>
      <c r="E36" s="6"/>
      <c r="F36" s="6" t="s">
        <v>98</v>
      </c>
      <c r="G36" s="6" t="s">
        <v>99</v>
      </c>
      <c r="H36" s="6" t="s">
        <v>100</v>
      </c>
      <c r="L36" s="6" t="s">
        <v>3289</v>
      </c>
      <c r="N36" s="6" t="s">
        <v>1063</v>
      </c>
    </row>
    <row r="37" spans="1:14" x14ac:dyDescent="0.25">
      <c r="A37" s="6" t="s">
        <v>3172</v>
      </c>
      <c r="B37" s="21">
        <v>44546</v>
      </c>
      <c r="C37" s="42">
        <v>-39.6</v>
      </c>
      <c r="D37" s="6"/>
      <c r="E37" s="6"/>
      <c r="F37" s="6" t="s">
        <v>13</v>
      </c>
      <c r="I37" s="6" t="s">
        <v>3290</v>
      </c>
      <c r="J37" s="6" t="s">
        <v>27</v>
      </c>
      <c r="K37" s="6" t="str">
        <f>"7506593905030404"</f>
        <v>7506593905030404</v>
      </c>
      <c r="N37" s="6" t="s">
        <v>3291</v>
      </c>
    </row>
    <row r="38" spans="1:14" x14ac:dyDescent="0.25">
      <c r="A38" s="6" t="s">
        <v>3172</v>
      </c>
      <c r="B38" s="21">
        <v>44547</v>
      </c>
      <c r="C38" s="42">
        <v>1437.46</v>
      </c>
      <c r="D38" s="6"/>
      <c r="E38" s="6"/>
      <c r="F38" s="6" t="s">
        <v>17</v>
      </c>
      <c r="G38" s="6" t="s">
        <v>127</v>
      </c>
      <c r="H38" s="6" t="s">
        <v>128</v>
      </c>
      <c r="L38" s="6" t="s">
        <v>3292</v>
      </c>
      <c r="M38" s="6" t="s">
        <v>2833</v>
      </c>
      <c r="N38" s="6" t="s">
        <v>3293</v>
      </c>
    </row>
    <row r="39" spans="1:14" x14ac:dyDescent="0.25">
      <c r="A39" s="6" t="s">
        <v>3172</v>
      </c>
      <c r="B39" s="21">
        <v>44547</v>
      </c>
      <c r="C39" s="42">
        <v>-63.4</v>
      </c>
      <c r="D39" s="6"/>
      <c r="E39" s="6"/>
      <c r="F39" s="6" t="s">
        <v>13</v>
      </c>
      <c r="I39" s="6" t="s">
        <v>3184</v>
      </c>
      <c r="J39" s="6" t="s">
        <v>726</v>
      </c>
      <c r="K39" s="6" t="str">
        <f t="shared" ref="K39:K45" si="1">"7506593905030404"</f>
        <v>7506593905030404</v>
      </c>
      <c r="N39" s="6" t="s">
        <v>3294</v>
      </c>
    </row>
    <row r="40" spans="1:14" x14ac:dyDescent="0.25">
      <c r="A40" s="6" t="s">
        <v>3172</v>
      </c>
      <c r="B40" s="21">
        <v>44548</v>
      </c>
      <c r="C40" s="42">
        <v>-21.46</v>
      </c>
      <c r="D40" s="6"/>
      <c r="E40" s="6"/>
      <c r="F40" s="6" t="s">
        <v>13</v>
      </c>
      <c r="I40" s="6" t="s">
        <v>2172</v>
      </c>
      <c r="J40" s="6" t="s">
        <v>227</v>
      </c>
      <c r="K40" s="6" t="str">
        <f t="shared" si="1"/>
        <v>7506593905030404</v>
      </c>
      <c r="N40" s="6" t="s">
        <v>3295</v>
      </c>
    </row>
    <row r="41" spans="1:14" x14ac:dyDescent="0.25">
      <c r="A41" s="6" t="s">
        <v>3172</v>
      </c>
      <c r="B41" s="21">
        <v>44549</v>
      </c>
      <c r="C41" s="42">
        <v>-8.4</v>
      </c>
      <c r="D41" s="6"/>
      <c r="E41" s="6"/>
      <c r="F41" s="6" t="s">
        <v>13</v>
      </c>
      <c r="I41" s="6" t="s">
        <v>2216</v>
      </c>
      <c r="J41" s="6" t="s">
        <v>57</v>
      </c>
      <c r="K41" s="6" t="str">
        <f t="shared" si="1"/>
        <v>7506593905030404</v>
      </c>
      <c r="N41" s="6" t="s">
        <v>3296</v>
      </c>
    </row>
    <row r="42" spans="1:14" x14ac:dyDescent="0.25">
      <c r="A42" s="6" t="s">
        <v>3172</v>
      </c>
      <c r="B42" s="21">
        <v>44549</v>
      </c>
      <c r="C42" s="42">
        <v>-44</v>
      </c>
      <c r="D42" s="6"/>
      <c r="E42" s="6"/>
      <c r="F42" s="6" t="s">
        <v>13</v>
      </c>
      <c r="I42" s="6" t="s">
        <v>3297</v>
      </c>
      <c r="J42" s="6" t="s">
        <v>3298</v>
      </c>
      <c r="K42" s="6" t="str">
        <f t="shared" si="1"/>
        <v>7506593905030404</v>
      </c>
      <c r="N42" s="6" t="s">
        <v>3299</v>
      </c>
    </row>
    <row r="43" spans="1:14" x14ac:dyDescent="0.25">
      <c r="A43" s="6" t="s">
        <v>3172</v>
      </c>
      <c r="B43" s="21">
        <v>44550</v>
      </c>
      <c r="C43" s="42">
        <v>-119.95</v>
      </c>
      <c r="D43" s="6"/>
      <c r="E43" s="6"/>
      <c r="F43" s="6" t="s">
        <v>13</v>
      </c>
      <c r="I43" s="6" t="s">
        <v>2258</v>
      </c>
      <c r="J43" s="6" t="s">
        <v>96</v>
      </c>
      <c r="K43" s="6" t="str">
        <f t="shared" si="1"/>
        <v>7506593905030404</v>
      </c>
      <c r="N43" s="6" t="s">
        <v>3300</v>
      </c>
    </row>
    <row r="44" spans="1:14" x14ac:dyDescent="0.25">
      <c r="A44" s="6" t="s">
        <v>3172</v>
      </c>
      <c r="B44" s="21">
        <v>44550</v>
      </c>
      <c r="C44" s="42">
        <v>-2.25</v>
      </c>
      <c r="D44" s="6"/>
      <c r="E44" s="6"/>
      <c r="F44" s="6" t="s">
        <v>13</v>
      </c>
      <c r="I44" s="6" t="s">
        <v>3165</v>
      </c>
      <c r="J44" s="6" t="s">
        <v>96</v>
      </c>
      <c r="K44" s="6" t="str">
        <f t="shared" si="1"/>
        <v>7506593905030404</v>
      </c>
      <c r="N44" s="6" t="s">
        <v>3301</v>
      </c>
    </row>
    <row r="45" spans="1:14" x14ac:dyDescent="0.25">
      <c r="A45" s="6" t="s">
        <v>3172</v>
      </c>
      <c r="B45" s="21">
        <v>44550</v>
      </c>
      <c r="C45" s="42">
        <v>-4.49</v>
      </c>
      <c r="D45" s="6"/>
      <c r="E45" s="6"/>
      <c r="F45" s="6" t="s">
        <v>13</v>
      </c>
      <c r="I45" s="6" t="s">
        <v>2212</v>
      </c>
      <c r="J45" s="6" t="s">
        <v>57</v>
      </c>
      <c r="K45" s="6" t="str">
        <f t="shared" si="1"/>
        <v>7506593905030404</v>
      </c>
      <c r="N45" s="6" t="s">
        <v>3302</v>
      </c>
    </row>
    <row r="46" spans="1:14" x14ac:dyDescent="0.25">
      <c r="A46" s="6" t="s">
        <v>3172</v>
      </c>
      <c r="B46" s="21">
        <v>44551</v>
      </c>
      <c r="C46" s="64" t="s">
        <v>3335</v>
      </c>
      <c r="D46" s="6"/>
      <c r="E46" s="6"/>
      <c r="F46" s="6" t="s">
        <v>17</v>
      </c>
      <c r="G46" s="6" t="s">
        <v>108</v>
      </c>
      <c r="H46" s="6" t="s">
        <v>2053</v>
      </c>
      <c r="L46" s="6" t="s">
        <v>1301</v>
      </c>
      <c r="N46" s="6" t="s">
        <v>2677</v>
      </c>
    </row>
    <row r="47" spans="1:14" x14ac:dyDescent="0.25">
      <c r="A47" s="6" t="s">
        <v>3172</v>
      </c>
      <c r="B47" s="21">
        <v>44551</v>
      </c>
      <c r="C47" s="42">
        <v>-32.5</v>
      </c>
      <c r="D47" s="6"/>
      <c r="E47" s="6"/>
      <c r="F47" s="6" t="s">
        <v>29</v>
      </c>
      <c r="G47" s="6" t="s">
        <v>104</v>
      </c>
      <c r="H47" s="6" t="s">
        <v>105</v>
      </c>
      <c r="L47" s="6">
        <v>462182086374</v>
      </c>
      <c r="N47" s="6" t="s">
        <v>3303</v>
      </c>
    </row>
    <row r="48" spans="1:14" x14ac:dyDescent="0.25">
      <c r="A48" s="6" t="s">
        <v>3172</v>
      </c>
      <c r="B48" s="21">
        <v>44551</v>
      </c>
      <c r="C48" s="42">
        <v>-5.3</v>
      </c>
      <c r="D48" s="6"/>
      <c r="E48" s="6"/>
      <c r="F48" s="6" t="s">
        <v>22</v>
      </c>
      <c r="I48" s="6" t="s">
        <v>59</v>
      </c>
      <c r="J48" s="6" t="s">
        <v>60</v>
      </c>
      <c r="K48" s="6" t="str">
        <f t="shared" ref="K48:K55" si="2">"7506593905030404"</f>
        <v>7506593905030404</v>
      </c>
      <c r="N48" s="6" t="s">
        <v>3304</v>
      </c>
    </row>
    <row r="49" spans="1:14" x14ac:dyDescent="0.25">
      <c r="A49" s="6" t="s">
        <v>3172</v>
      </c>
      <c r="B49" s="21">
        <v>44553</v>
      </c>
      <c r="C49" s="42">
        <v>-16.97</v>
      </c>
      <c r="D49" s="6"/>
      <c r="E49" s="6"/>
      <c r="F49" s="6" t="s">
        <v>13</v>
      </c>
      <c r="I49" s="6" t="s">
        <v>3305</v>
      </c>
      <c r="J49" s="6" t="s">
        <v>27</v>
      </c>
      <c r="K49" s="6" t="str">
        <f t="shared" si="2"/>
        <v>7506593905030404</v>
      </c>
      <c r="N49" s="6" t="s">
        <v>3306</v>
      </c>
    </row>
    <row r="50" spans="1:14" x14ac:dyDescent="0.25">
      <c r="A50" s="6" t="s">
        <v>3172</v>
      </c>
      <c r="B50" s="21">
        <v>44553</v>
      </c>
      <c r="C50" s="51" t="s">
        <v>3337</v>
      </c>
      <c r="D50" s="42">
        <v>-1605.96</v>
      </c>
      <c r="E50" s="6"/>
      <c r="F50" s="6" t="s">
        <v>13</v>
      </c>
      <c r="I50" s="6" t="s">
        <v>3307</v>
      </c>
      <c r="J50" s="6" t="s">
        <v>2135</v>
      </c>
      <c r="K50" s="6" t="str">
        <f t="shared" si="2"/>
        <v>7506593905030404</v>
      </c>
      <c r="N50" s="6" t="s">
        <v>3308</v>
      </c>
    </row>
    <row r="51" spans="1:14" x14ac:dyDescent="0.25">
      <c r="A51" s="6" t="s">
        <v>3172</v>
      </c>
      <c r="B51" s="21">
        <v>44553</v>
      </c>
      <c r="C51" s="42">
        <v>-55.26</v>
      </c>
      <c r="D51" s="6"/>
      <c r="E51" s="6"/>
      <c r="F51" s="6" t="s">
        <v>22</v>
      </c>
      <c r="I51" s="6" t="s">
        <v>260</v>
      </c>
      <c r="J51" s="6" t="s">
        <v>57</v>
      </c>
      <c r="K51" s="6" t="str">
        <f t="shared" si="2"/>
        <v>7506593905030404</v>
      </c>
      <c r="N51" s="6" t="s">
        <v>3309</v>
      </c>
    </row>
    <row r="52" spans="1:14" x14ac:dyDescent="0.25">
      <c r="A52" s="6" t="s">
        <v>3172</v>
      </c>
      <c r="B52" s="21">
        <v>44554</v>
      </c>
      <c r="C52" s="42">
        <v>-69</v>
      </c>
      <c r="D52" s="6"/>
      <c r="E52" s="6"/>
      <c r="F52" s="6" t="s">
        <v>13</v>
      </c>
      <c r="I52" s="6" t="s">
        <v>3310</v>
      </c>
      <c r="J52" s="6" t="s">
        <v>345</v>
      </c>
      <c r="K52" s="6" t="str">
        <f t="shared" si="2"/>
        <v>7506593905030404</v>
      </c>
      <c r="N52" s="6" t="s">
        <v>3311</v>
      </c>
    </row>
    <row r="53" spans="1:14" x14ac:dyDescent="0.25">
      <c r="A53" s="6" t="s">
        <v>3312</v>
      </c>
      <c r="B53" s="21">
        <v>44556</v>
      </c>
      <c r="C53" s="42">
        <v>-6.2</v>
      </c>
      <c r="D53" s="6"/>
      <c r="E53" s="6"/>
      <c r="F53" s="6" t="s">
        <v>13</v>
      </c>
      <c r="I53" s="6" t="s">
        <v>2358</v>
      </c>
      <c r="J53" s="6" t="s">
        <v>15</v>
      </c>
      <c r="K53" s="6" t="str">
        <f t="shared" si="2"/>
        <v>7506593905030404</v>
      </c>
      <c r="N53" s="6" t="s">
        <v>3313</v>
      </c>
    </row>
    <row r="54" spans="1:14" x14ac:dyDescent="0.25">
      <c r="A54" s="6" t="s">
        <v>3312</v>
      </c>
      <c r="B54" s="21">
        <v>44556</v>
      </c>
      <c r="C54" s="51" t="s">
        <v>3338</v>
      </c>
      <c r="D54" s="42">
        <v>-6.6</v>
      </c>
      <c r="E54" s="6"/>
      <c r="F54" s="6" t="s">
        <v>13</v>
      </c>
      <c r="I54" s="6" t="s">
        <v>3314</v>
      </c>
      <c r="J54" s="6" t="s">
        <v>15</v>
      </c>
      <c r="K54" s="6" t="str">
        <f t="shared" si="2"/>
        <v>7506593905030404</v>
      </c>
      <c r="N54" s="6" t="s">
        <v>3315</v>
      </c>
    </row>
    <row r="55" spans="1:14" x14ac:dyDescent="0.25">
      <c r="A55" s="6" t="s">
        <v>3312</v>
      </c>
      <c r="B55" s="21">
        <v>44556</v>
      </c>
      <c r="C55" s="42">
        <v>-91.42</v>
      </c>
      <c r="D55" s="6"/>
      <c r="E55" s="6"/>
      <c r="F55" s="6" t="s">
        <v>13</v>
      </c>
      <c r="I55" s="6" t="s">
        <v>2137</v>
      </c>
      <c r="J55" s="6" t="s">
        <v>57</v>
      </c>
      <c r="K55" s="6" t="str">
        <f t="shared" si="2"/>
        <v>7506593905030404</v>
      </c>
      <c r="N55" s="6" t="s">
        <v>3316</v>
      </c>
    </row>
    <row r="56" spans="1:14" x14ac:dyDescent="0.25">
      <c r="A56" s="6" t="s">
        <v>3312</v>
      </c>
      <c r="B56" s="21">
        <v>44556</v>
      </c>
      <c r="C56" s="42">
        <v>-1.37</v>
      </c>
      <c r="D56" s="6"/>
      <c r="E56" s="6"/>
      <c r="F56" s="6" t="s">
        <v>29</v>
      </c>
      <c r="G56" s="6" t="s">
        <v>3102</v>
      </c>
      <c r="H56" s="6" t="s">
        <v>3103</v>
      </c>
      <c r="L56" s="6" t="s">
        <v>3317</v>
      </c>
      <c r="N56" s="6" t="s">
        <v>3318</v>
      </c>
    </row>
    <row r="57" spans="1:14" x14ac:dyDescent="0.25">
      <c r="A57" s="6" t="s">
        <v>3312</v>
      </c>
      <c r="B57" s="21">
        <v>44557</v>
      </c>
      <c r="C57" s="42">
        <v>-99.98</v>
      </c>
      <c r="D57" s="6"/>
      <c r="E57" s="6"/>
      <c r="F57" s="6" t="s">
        <v>98</v>
      </c>
      <c r="G57" s="6" t="s">
        <v>147</v>
      </c>
      <c r="H57" s="6" t="s">
        <v>54</v>
      </c>
      <c r="L57" s="6">
        <v>7.1540865000071496E+21</v>
      </c>
      <c r="N57" s="6" t="s">
        <v>148</v>
      </c>
    </row>
    <row r="58" spans="1:14" x14ac:dyDescent="0.25">
      <c r="A58" s="6" t="s">
        <v>3312</v>
      </c>
      <c r="B58" s="21">
        <v>44557</v>
      </c>
      <c r="C58" s="51" t="s">
        <v>3338</v>
      </c>
      <c r="D58" s="42">
        <v>-52</v>
      </c>
      <c r="E58" s="6"/>
      <c r="F58" s="6" t="s">
        <v>13</v>
      </c>
      <c r="I58" s="6" t="s">
        <v>3319</v>
      </c>
      <c r="J58" s="6" t="s">
        <v>2370</v>
      </c>
      <c r="K58" s="6" t="str">
        <f>"7506593905030404"</f>
        <v>7506593905030404</v>
      </c>
      <c r="N58" s="6" t="s">
        <v>3320</v>
      </c>
    </row>
    <row r="59" spans="1:14" x14ac:dyDescent="0.25">
      <c r="A59" s="6" t="s">
        <v>3312</v>
      </c>
      <c r="B59" s="21">
        <v>44558</v>
      </c>
      <c r="C59" s="51" t="s">
        <v>3338</v>
      </c>
      <c r="D59" s="42">
        <v>-47.6</v>
      </c>
      <c r="E59" s="6"/>
      <c r="F59" s="6" t="s">
        <v>22</v>
      </c>
      <c r="I59" s="6" t="s">
        <v>3321</v>
      </c>
      <c r="J59" s="6" t="s">
        <v>3322</v>
      </c>
      <c r="K59" s="6" t="str">
        <f>"7506593905030404"</f>
        <v>7506593905030404</v>
      </c>
      <c r="N59" s="6" t="s">
        <v>3323</v>
      </c>
    </row>
    <row r="60" spans="1:14" x14ac:dyDescent="0.25">
      <c r="A60" s="6" t="s">
        <v>3312</v>
      </c>
      <c r="B60" s="21">
        <v>44559</v>
      </c>
      <c r="C60" s="51" t="s">
        <v>3338</v>
      </c>
      <c r="D60" s="42">
        <v>-9.99</v>
      </c>
      <c r="E60" s="6"/>
      <c r="F60" s="6" t="s">
        <v>13</v>
      </c>
      <c r="I60" s="6" t="s">
        <v>3324</v>
      </c>
      <c r="J60" s="6" t="s">
        <v>2370</v>
      </c>
      <c r="K60" s="6" t="str">
        <f>"7506593905030404"</f>
        <v>7506593905030404</v>
      </c>
      <c r="N60" s="6" t="s">
        <v>3325</v>
      </c>
    </row>
    <row r="61" spans="1:14" x14ac:dyDescent="0.25">
      <c r="A61" s="6" t="s">
        <v>3312</v>
      </c>
      <c r="B61" s="21">
        <v>44559</v>
      </c>
      <c r="C61" s="51" t="s">
        <v>3338</v>
      </c>
      <c r="D61" s="42">
        <v>-33.5</v>
      </c>
      <c r="E61" s="6"/>
      <c r="F61" s="6" t="s">
        <v>22</v>
      </c>
      <c r="I61" s="6" t="s">
        <v>3326</v>
      </c>
      <c r="J61" s="6" t="s">
        <v>2370</v>
      </c>
      <c r="K61" s="6" t="str">
        <f>"7506593905030404"</f>
        <v>7506593905030404</v>
      </c>
      <c r="N61" s="6" t="s">
        <v>3327</v>
      </c>
    </row>
    <row r="62" spans="1:14" x14ac:dyDescent="0.25">
      <c r="A62" s="6" t="s">
        <v>3312</v>
      </c>
      <c r="B62" s="21">
        <v>44560</v>
      </c>
      <c r="C62" s="42">
        <v>-50</v>
      </c>
      <c r="D62" s="6"/>
      <c r="E62" s="6"/>
      <c r="F62" s="6" t="s">
        <v>13</v>
      </c>
      <c r="I62" s="6" t="s">
        <v>999</v>
      </c>
      <c r="J62" s="6" t="s">
        <v>45</v>
      </c>
      <c r="K62" s="6" t="str">
        <f>"7506593905030404"</f>
        <v>7506593905030404</v>
      </c>
      <c r="N62" s="6" t="s">
        <v>3328</v>
      </c>
    </row>
    <row r="63" spans="1:14" x14ac:dyDescent="0.25">
      <c r="A63" s="6" t="s">
        <v>3312</v>
      </c>
      <c r="B63" s="21">
        <v>44560</v>
      </c>
      <c r="C63" s="51" t="s">
        <v>3338</v>
      </c>
      <c r="D63" s="42">
        <v>-355.75</v>
      </c>
      <c r="E63" s="6"/>
      <c r="F63" s="6" t="s">
        <v>149</v>
      </c>
      <c r="L63" s="6" t="s">
        <v>3329</v>
      </c>
      <c r="M63" s="6" t="s">
        <v>151</v>
      </c>
      <c r="N63" s="6" t="s">
        <v>152</v>
      </c>
    </row>
    <row r="64" spans="1:14" x14ac:dyDescent="0.25">
      <c r="A64" s="6" t="s">
        <v>3312</v>
      </c>
      <c r="B64" s="21">
        <v>44561</v>
      </c>
      <c r="C64" s="42">
        <v>-8.8699999999999992</v>
      </c>
      <c r="D64" s="6"/>
      <c r="E64" s="6"/>
      <c r="F64" s="6" t="s">
        <v>13</v>
      </c>
      <c r="I64" s="6" t="s">
        <v>2267</v>
      </c>
      <c r="J64" s="6" t="s">
        <v>224</v>
      </c>
      <c r="K64" s="6" t="str">
        <f>"7506593905030404"</f>
        <v>7506593905030404</v>
      </c>
      <c r="N64" s="6" t="s">
        <v>3330</v>
      </c>
    </row>
    <row r="65" spans="1:14" x14ac:dyDescent="0.25">
      <c r="A65" s="6" t="s">
        <v>3312</v>
      </c>
      <c r="B65" s="21">
        <v>44561</v>
      </c>
      <c r="C65" s="42">
        <v>-49.74</v>
      </c>
      <c r="D65" s="6"/>
      <c r="E65" s="6"/>
      <c r="F65" s="6" t="s">
        <v>13</v>
      </c>
      <c r="I65" s="6" t="s">
        <v>2172</v>
      </c>
      <c r="J65" s="6" t="s">
        <v>227</v>
      </c>
      <c r="K65" s="6" t="str">
        <f>"7506593905030404"</f>
        <v>7506593905030404</v>
      </c>
      <c r="N65" s="6" t="s">
        <v>3331</v>
      </c>
    </row>
    <row r="66" spans="1:14" x14ac:dyDescent="0.25">
      <c r="A66" s="6" t="s">
        <v>3312</v>
      </c>
      <c r="B66" s="21">
        <v>44560</v>
      </c>
      <c r="C66" s="42">
        <v>-33</v>
      </c>
      <c r="D66" s="6"/>
      <c r="E66" s="6"/>
      <c r="F66" s="6" t="s">
        <v>22</v>
      </c>
      <c r="I66" s="6" t="s">
        <v>882</v>
      </c>
      <c r="J66" s="6" t="s">
        <v>883</v>
      </c>
      <c r="K66" s="6" t="str">
        <f>"7506593905030404"</f>
        <v>7506593905030404</v>
      </c>
      <c r="N66" s="6" t="s">
        <v>3332</v>
      </c>
    </row>
    <row r="67" spans="1:14" x14ac:dyDescent="0.25">
      <c r="A67" s="6" t="s">
        <v>3312</v>
      </c>
      <c r="B67" s="21">
        <v>44561</v>
      </c>
      <c r="C67" s="42">
        <v>-2</v>
      </c>
      <c r="D67" s="6"/>
      <c r="E67" s="6"/>
      <c r="F67" s="6" t="s">
        <v>13</v>
      </c>
      <c r="I67" s="6" t="s">
        <v>3333</v>
      </c>
      <c r="J67" s="6" t="s">
        <v>290</v>
      </c>
      <c r="K67" s="6" t="str">
        <f>"7506593905030404"</f>
        <v>7506593905030404</v>
      </c>
      <c r="N67" s="6" t="s">
        <v>3334</v>
      </c>
    </row>
    <row r="69" spans="1:14" x14ac:dyDescent="0.25">
      <c r="C69" s="41" t="str">
        <f>C4</f>
        <v>PRIVE</v>
      </c>
      <c r="D69" s="34" t="str">
        <f>D4</f>
        <v>EXTRA</v>
      </c>
      <c r="E69" s="34" t="s">
        <v>158</v>
      </c>
    </row>
    <row r="70" spans="1:14" x14ac:dyDescent="0.25">
      <c r="C70" s="46">
        <f>SUM(C5:C68)</f>
        <v>-686.9899999999999</v>
      </c>
      <c r="D70" s="37">
        <f>SUM(D5:D68)</f>
        <v>-4037.2199999999993</v>
      </c>
      <c r="E70" s="37">
        <f>SUM(E5:E68)</f>
        <v>0</v>
      </c>
    </row>
    <row r="71" spans="1:14" x14ac:dyDescent="0.25">
      <c r="C71" s="76">
        <f>SUM(C70:D70)</f>
        <v>-4724.2099999999991</v>
      </c>
      <c r="D71" s="77"/>
      <c r="F71" s="28"/>
    </row>
    <row r="72" spans="1:14" x14ac:dyDescent="0.25">
      <c r="E72" s="55"/>
    </row>
    <row r="73" spans="1:14" x14ac:dyDescent="0.25">
      <c r="F73" s="29"/>
    </row>
  </sheetData>
  <mergeCells count="1">
    <mergeCell ref="C71:D7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0EAE-EA8B-4003-920E-DAFB0E7E20F9}">
  <dimension ref="A4:N62"/>
  <sheetViews>
    <sheetView topLeftCell="A34" workbookViewId="0">
      <selection activeCell="C44" sqref="C44"/>
    </sheetView>
  </sheetViews>
  <sheetFormatPr baseColWidth="10" defaultRowHeight="15" x14ac:dyDescent="0.25"/>
  <cols>
    <col min="1" max="2" width="11.42578125" style="6"/>
    <col min="3" max="3" width="13.28515625" style="42" customWidth="1"/>
    <col min="4" max="5" width="13.28515625" style="39" customWidth="1"/>
    <col min="6" max="8" width="11.42578125" style="6"/>
    <col min="9" max="9" width="15.5703125" style="6" customWidth="1"/>
    <col min="10" max="16384" width="11.42578125" style="6"/>
  </cols>
  <sheetData>
    <row r="4" spans="1:14" x14ac:dyDescent="0.25">
      <c r="A4" s="6" t="s">
        <v>0</v>
      </c>
      <c r="B4" s="6" t="s">
        <v>2</v>
      </c>
      <c r="C4" s="41" t="s">
        <v>156</v>
      </c>
      <c r="D4" s="18" t="s">
        <v>157</v>
      </c>
      <c r="E4" s="18" t="s">
        <v>512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</row>
    <row r="6" spans="1:14" x14ac:dyDescent="0.25">
      <c r="A6" s="6" t="s">
        <v>2905</v>
      </c>
      <c r="B6" s="21">
        <v>44531</v>
      </c>
      <c r="C6" s="39">
        <v>381.48</v>
      </c>
      <c r="D6" s="6"/>
      <c r="E6" s="6"/>
      <c r="F6" s="6" t="s">
        <v>17</v>
      </c>
      <c r="G6" s="6" t="s">
        <v>355</v>
      </c>
      <c r="H6" s="6" t="s">
        <v>356</v>
      </c>
      <c r="L6" s="6" t="s">
        <v>3182</v>
      </c>
      <c r="N6" s="6" t="s">
        <v>3183</v>
      </c>
    </row>
    <row r="7" spans="1:14" x14ac:dyDescent="0.25">
      <c r="A7" s="6" t="s">
        <v>2905</v>
      </c>
      <c r="B7" s="21">
        <v>44531</v>
      </c>
      <c r="C7" s="39">
        <v>-63.33</v>
      </c>
      <c r="D7" s="6"/>
      <c r="E7" s="6"/>
      <c r="F7" s="6" t="s">
        <v>13</v>
      </c>
      <c r="I7" s="6" t="s">
        <v>3184</v>
      </c>
      <c r="J7" s="6" t="s">
        <v>726</v>
      </c>
      <c r="K7" s="6" t="str">
        <f>"7506593903010027"</f>
        <v>7506593903010027</v>
      </c>
      <c r="N7" s="6" t="s">
        <v>3185</v>
      </c>
    </row>
    <row r="8" spans="1:14" x14ac:dyDescent="0.25">
      <c r="A8" s="6" t="s">
        <v>2905</v>
      </c>
      <c r="B8" s="21">
        <v>44532</v>
      </c>
      <c r="C8" s="39">
        <v>-9.92</v>
      </c>
      <c r="D8" s="6"/>
      <c r="E8" s="6"/>
      <c r="F8" s="6" t="s">
        <v>107</v>
      </c>
      <c r="G8" s="6" t="s">
        <v>349</v>
      </c>
      <c r="H8" s="6" t="s">
        <v>683</v>
      </c>
      <c r="L8" s="6">
        <v>621436186624</v>
      </c>
      <c r="N8" s="6" t="s">
        <v>3186</v>
      </c>
    </row>
    <row r="9" spans="1:14" x14ac:dyDescent="0.25">
      <c r="A9" s="6" t="s">
        <v>2905</v>
      </c>
      <c r="B9" s="21">
        <v>44532</v>
      </c>
      <c r="C9" s="39">
        <v>-121.66</v>
      </c>
      <c r="D9" s="6"/>
      <c r="E9" s="6"/>
      <c r="F9" s="6" t="s">
        <v>13</v>
      </c>
      <c r="I9" s="6" t="s">
        <v>2172</v>
      </c>
      <c r="J9" s="6" t="s">
        <v>227</v>
      </c>
      <c r="K9" s="6" t="str">
        <f t="shared" ref="K9:K18" si="0">"7506593903010027"</f>
        <v>7506593903010027</v>
      </c>
      <c r="N9" s="6" t="s">
        <v>3187</v>
      </c>
    </row>
    <row r="10" spans="1:14" x14ac:dyDescent="0.25">
      <c r="A10" s="6" t="s">
        <v>2905</v>
      </c>
      <c r="B10" s="21">
        <v>44532</v>
      </c>
      <c r="C10" s="39">
        <v>-2.4</v>
      </c>
      <c r="D10" s="6"/>
      <c r="E10" s="6"/>
      <c r="F10" s="6" t="s">
        <v>13</v>
      </c>
      <c r="I10" s="6" t="s">
        <v>2216</v>
      </c>
      <c r="J10" s="6" t="s">
        <v>57</v>
      </c>
      <c r="K10" s="6" t="str">
        <f t="shared" si="0"/>
        <v>7506593903010027</v>
      </c>
      <c r="N10" s="6" t="s">
        <v>3188</v>
      </c>
    </row>
    <row r="11" spans="1:14" x14ac:dyDescent="0.25">
      <c r="A11" s="6" t="s">
        <v>2905</v>
      </c>
      <c r="B11" s="21">
        <v>44533</v>
      </c>
      <c r="C11" s="39">
        <v>-2.7</v>
      </c>
      <c r="D11" s="6"/>
      <c r="E11" s="6"/>
      <c r="F11" s="6" t="s">
        <v>13</v>
      </c>
      <c r="I11" s="6" t="s">
        <v>310</v>
      </c>
      <c r="J11" s="6" t="s">
        <v>2168</v>
      </c>
      <c r="K11" s="6" t="str">
        <f t="shared" si="0"/>
        <v>7506593903010027</v>
      </c>
      <c r="N11" s="6" t="s">
        <v>3189</v>
      </c>
    </row>
    <row r="12" spans="1:14" x14ac:dyDescent="0.25">
      <c r="A12" s="6" t="s">
        <v>2905</v>
      </c>
      <c r="B12" s="21">
        <v>44533</v>
      </c>
      <c r="C12" s="39">
        <v>-15.86</v>
      </c>
      <c r="D12" s="6"/>
      <c r="E12" s="6"/>
      <c r="F12" s="6" t="s">
        <v>13</v>
      </c>
      <c r="I12" s="6" t="s">
        <v>3190</v>
      </c>
      <c r="J12" s="6" t="s">
        <v>3191</v>
      </c>
      <c r="K12" s="6" t="str">
        <f t="shared" si="0"/>
        <v>7506593903010027</v>
      </c>
      <c r="N12" s="6" t="s">
        <v>3192</v>
      </c>
    </row>
    <row r="13" spans="1:14" x14ac:dyDescent="0.25">
      <c r="A13" s="6" t="s">
        <v>2905</v>
      </c>
      <c r="B13" s="21">
        <v>44533</v>
      </c>
      <c r="C13" s="39">
        <v>-64.61</v>
      </c>
      <c r="D13" s="6"/>
      <c r="E13" s="6"/>
      <c r="F13" s="6" t="s">
        <v>13</v>
      </c>
      <c r="I13" s="6" t="s">
        <v>413</v>
      </c>
      <c r="J13" s="6" t="s">
        <v>345</v>
      </c>
      <c r="K13" s="6" t="str">
        <f t="shared" si="0"/>
        <v>7506593903010027</v>
      </c>
      <c r="N13" s="6" t="s">
        <v>3193</v>
      </c>
    </row>
    <row r="14" spans="1:14" x14ac:dyDescent="0.25">
      <c r="A14" s="6" t="s">
        <v>2905</v>
      </c>
      <c r="B14" s="21">
        <v>44534</v>
      </c>
      <c r="C14" s="39">
        <v>-111.17</v>
      </c>
      <c r="D14" s="6"/>
      <c r="E14" s="6"/>
      <c r="F14" s="6" t="s">
        <v>13</v>
      </c>
      <c r="I14" s="6" t="s">
        <v>2267</v>
      </c>
      <c r="J14" s="6" t="s">
        <v>224</v>
      </c>
      <c r="K14" s="6" t="str">
        <f t="shared" si="0"/>
        <v>7506593903010027</v>
      </c>
      <c r="N14" s="6" t="s">
        <v>3194</v>
      </c>
    </row>
    <row r="15" spans="1:14" x14ac:dyDescent="0.25">
      <c r="A15" s="6" t="s">
        <v>2905</v>
      </c>
      <c r="B15" s="21">
        <v>44534</v>
      </c>
      <c r="C15" s="39">
        <v>-27.99</v>
      </c>
      <c r="D15" s="6"/>
      <c r="E15" s="6"/>
      <c r="F15" s="6" t="s">
        <v>13</v>
      </c>
      <c r="I15" s="6" t="s">
        <v>2208</v>
      </c>
      <c r="J15" s="6" t="s">
        <v>57</v>
      </c>
      <c r="K15" s="6" t="str">
        <f t="shared" si="0"/>
        <v>7506593903010027</v>
      </c>
      <c r="N15" s="6" t="s">
        <v>3195</v>
      </c>
    </row>
    <row r="16" spans="1:14" x14ac:dyDescent="0.25">
      <c r="A16" s="6" t="s">
        <v>2905</v>
      </c>
      <c r="B16" s="21">
        <v>44533</v>
      </c>
      <c r="C16" s="39">
        <v>-48.4</v>
      </c>
      <c r="D16" s="6"/>
      <c r="E16" s="6"/>
      <c r="F16" s="6" t="s">
        <v>22</v>
      </c>
      <c r="I16" s="6" t="s">
        <v>1568</v>
      </c>
      <c r="J16" s="6" t="s">
        <v>345</v>
      </c>
      <c r="K16" s="6" t="str">
        <f t="shared" si="0"/>
        <v>7506593903010027</v>
      </c>
      <c r="N16" s="6" t="s">
        <v>3196</v>
      </c>
    </row>
    <row r="17" spans="1:14" x14ac:dyDescent="0.25">
      <c r="A17" s="6" t="s">
        <v>2905</v>
      </c>
      <c r="B17" s="21">
        <v>44533</v>
      </c>
      <c r="C17" s="39">
        <v>-27.12</v>
      </c>
      <c r="D17" s="6"/>
      <c r="E17" s="6"/>
      <c r="F17" s="6" t="s">
        <v>22</v>
      </c>
      <c r="I17" s="6" t="s">
        <v>720</v>
      </c>
      <c r="J17" s="6" t="s">
        <v>345</v>
      </c>
      <c r="K17" s="6" t="str">
        <f t="shared" si="0"/>
        <v>7506593903010027</v>
      </c>
      <c r="N17" s="6" t="s">
        <v>3197</v>
      </c>
    </row>
    <row r="18" spans="1:14" x14ac:dyDescent="0.25">
      <c r="A18" s="6" t="s">
        <v>2905</v>
      </c>
      <c r="B18" s="21">
        <v>44537</v>
      </c>
      <c r="C18" s="39">
        <v>-175</v>
      </c>
      <c r="D18" s="6"/>
      <c r="E18" s="6"/>
      <c r="F18" s="6" t="s">
        <v>43</v>
      </c>
      <c r="I18" s="6" t="s">
        <v>57</v>
      </c>
      <c r="J18" s="6" t="s">
        <v>57</v>
      </c>
      <c r="K18" s="6" t="str">
        <f t="shared" si="0"/>
        <v>7506593903010027</v>
      </c>
      <c r="N18" s="6" t="s">
        <v>3198</v>
      </c>
    </row>
    <row r="19" spans="1:14" x14ac:dyDescent="0.25">
      <c r="A19" s="6" t="s">
        <v>2905</v>
      </c>
      <c r="B19" s="21">
        <v>44537</v>
      </c>
      <c r="C19" s="39">
        <v>-0.5</v>
      </c>
      <c r="D19" s="6"/>
      <c r="E19" s="6"/>
      <c r="F19" s="6" t="s">
        <v>47</v>
      </c>
      <c r="N19" s="6" t="s">
        <v>48</v>
      </c>
    </row>
    <row r="20" spans="1:14" x14ac:dyDescent="0.25">
      <c r="A20" s="6" t="s">
        <v>2905</v>
      </c>
      <c r="B20" s="21">
        <v>44537</v>
      </c>
      <c r="C20" s="39">
        <v>-3.5</v>
      </c>
      <c r="D20" s="6"/>
      <c r="E20" s="6"/>
      <c r="F20" s="6" t="s">
        <v>13</v>
      </c>
      <c r="I20" s="6" t="s">
        <v>3199</v>
      </c>
      <c r="J20" s="6" t="s">
        <v>96</v>
      </c>
      <c r="K20" s="6" t="str">
        <f t="shared" ref="K20:K27" si="1">"7506593903010027"</f>
        <v>7506593903010027</v>
      </c>
      <c r="N20" s="6" t="s">
        <v>3200</v>
      </c>
    </row>
    <row r="21" spans="1:14" x14ac:dyDescent="0.25">
      <c r="A21" s="6" t="s">
        <v>2905</v>
      </c>
      <c r="B21" s="21">
        <v>44537</v>
      </c>
      <c r="C21" s="39">
        <v>-8.8000000000000007</v>
      </c>
      <c r="D21" s="6"/>
      <c r="E21" s="6"/>
      <c r="F21" s="6" t="s">
        <v>13</v>
      </c>
      <c r="I21" s="6" t="s">
        <v>2046</v>
      </c>
      <c r="J21" s="6" t="s">
        <v>96</v>
      </c>
      <c r="K21" s="6" t="str">
        <f t="shared" si="1"/>
        <v>7506593903010027</v>
      </c>
      <c r="N21" s="6" t="s">
        <v>3201</v>
      </c>
    </row>
    <row r="22" spans="1:14" x14ac:dyDescent="0.25">
      <c r="A22" s="6" t="s">
        <v>3101</v>
      </c>
      <c r="B22" s="21">
        <v>44538</v>
      </c>
      <c r="C22" s="39">
        <v>-168.47</v>
      </c>
      <c r="D22" s="6"/>
      <c r="E22" s="6"/>
      <c r="F22" s="6" t="s">
        <v>13</v>
      </c>
      <c r="I22" s="6" t="s">
        <v>2172</v>
      </c>
      <c r="J22" s="6" t="s">
        <v>227</v>
      </c>
      <c r="K22" s="6" t="str">
        <f t="shared" si="1"/>
        <v>7506593903010027</v>
      </c>
      <c r="N22" s="6" t="s">
        <v>3202</v>
      </c>
    </row>
    <row r="23" spans="1:14" x14ac:dyDescent="0.25">
      <c r="A23" s="6" t="s">
        <v>3101</v>
      </c>
      <c r="B23" s="21">
        <v>44538</v>
      </c>
      <c r="C23" s="39">
        <v>-48.03</v>
      </c>
      <c r="D23" s="6"/>
      <c r="E23" s="6"/>
      <c r="F23" s="6" t="s">
        <v>13</v>
      </c>
      <c r="I23" s="6" t="s">
        <v>2137</v>
      </c>
      <c r="J23" s="6" t="s">
        <v>57</v>
      </c>
      <c r="K23" s="6" t="str">
        <f t="shared" si="1"/>
        <v>7506593903010027</v>
      </c>
      <c r="N23" s="6" t="s">
        <v>3203</v>
      </c>
    </row>
    <row r="24" spans="1:14" x14ac:dyDescent="0.25">
      <c r="A24" s="6" t="s">
        <v>3101</v>
      </c>
      <c r="B24" s="21">
        <v>44539</v>
      </c>
      <c r="C24" s="39">
        <v>-3.5</v>
      </c>
      <c r="D24" s="6"/>
      <c r="E24" s="6"/>
      <c r="F24" s="6" t="s">
        <v>13</v>
      </c>
      <c r="I24" s="6" t="s">
        <v>1583</v>
      </c>
      <c r="J24" s="6" t="s">
        <v>937</v>
      </c>
      <c r="K24" s="6" t="str">
        <f t="shared" si="1"/>
        <v>7506593903010027</v>
      </c>
      <c r="N24" s="6" t="s">
        <v>3204</v>
      </c>
    </row>
    <row r="25" spans="1:14" x14ac:dyDescent="0.25">
      <c r="A25" s="6" t="s">
        <v>3101</v>
      </c>
      <c r="B25" s="21">
        <v>44540</v>
      </c>
      <c r="C25" s="39">
        <v>-7.95</v>
      </c>
      <c r="D25" s="6"/>
      <c r="E25" s="6"/>
      <c r="F25" s="6" t="s">
        <v>13</v>
      </c>
      <c r="I25" s="6" t="s">
        <v>1583</v>
      </c>
      <c r="J25" s="6" t="s">
        <v>937</v>
      </c>
      <c r="K25" s="6" t="str">
        <f t="shared" si="1"/>
        <v>7506593903010027</v>
      </c>
      <c r="N25" s="6" t="s">
        <v>3205</v>
      </c>
    </row>
    <row r="26" spans="1:14" x14ac:dyDescent="0.25">
      <c r="A26" s="6" t="s">
        <v>3101</v>
      </c>
      <c r="B26" s="21">
        <v>44540</v>
      </c>
      <c r="C26" s="39">
        <v>-2.7</v>
      </c>
      <c r="D26" s="6"/>
      <c r="E26" s="6"/>
      <c r="F26" s="6" t="s">
        <v>13</v>
      </c>
      <c r="I26" s="6" t="s">
        <v>310</v>
      </c>
      <c r="J26" s="6" t="s">
        <v>2168</v>
      </c>
      <c r="K26" s="6" t="str">
        <f t="shared" si="1"/>
        <v>7506593903010027</v>
      </c>
      <c r="N26" s="6" t="s">
        <v>3206</v>
      </c>
    </row>
    <row r="27" spans="1:14" x14ac:dyDescent="0.25">
      <c r="A27" s="6" t="s">
        <v>3101</v>
      </c>
      <c r="B27" s="21">
        <v>44540</v>
      </c>
      <c r="C27" s="39">
        <v>-250</v>
      </c>
      <c r="D27" s="6"/>
      <c r="E27" s="6"/>
      <c r="F27" s="6" t="s">
        <v>43</v>
      </c>
      <c r="I27" s="6" t="s">
        <v>44</v>
      </c>
      <c r="J27" s="6" t="s">
        <v>45</v>
      </c>
      <c r="K27" s="6" t="str">
        <f t="shared" si="1"/>
        <v>7506593903010027</v>
      </c>
      <c r="N27" s="6" t="s">
        <v>3207</v>
      </c>
    </row>
    <row r="28" spans="1:14" x14ac:dyDescent="0.25">
      <c r="A28" s="6" t="s">
        <v>3101</v>
      </c>
      <c r="B28" s="21">
        <v>44540</v>
      </c>
      <c r="C28" s="39">
        <v>-0.5</v>
      </c>
      <c r="D28" s="6"/>
      <c r="E28" s="6"/>
      <c r="F28" s="6" t="s">
        <v>47</v>
      </c>
      <c r="N28" s="6" t="s">
        <v>48</v>
      </c>
    </row>
    <row r="29" spans="1:14" x14ac:dyDescent="0.25">
      <c r="A29" s="6" t="s">
        <v>3101</v>
      </c>
      <c r="B29" s="21">
        <v>44540</v>
      </c>
      <c r="C29" s="39">
        <v>250</v>
      </c>
      <c r="D29" s="6"/>
      <c r="E29" s="6"/>
      <c r="F29" s="6" t="s">
        <v>1083</v>
      </c>
      <c r="G29" s="6" t="s">
        <v>1084</v>
      </c>
      <c r="H29" s="6" t="s">
        <v>1085</v>
      </c>
      <c r="N29" s="6" t="s">
        <v>3208</v>
      </c>
    </row>
    <row r="30" spans="1:14" x14ac:dyDescent="0.25">
      <c r="A30" s="6" t="s">
        <v>3101</v>
      </c>
      <c r="B30" s="21">
        <v>44544</v>
      </c>
      <c r="C30" s="39">
        <v>-28.1</v>
      </c>
      <c r="D30" s="6"/>
      <c r="E30" s="6"/>
      <c r="F30" s="6" t="s">
        <v>13</v>
      </c>
      <c r="I30" s="6" t="s">
        <v>344</v>
      </c>
      <c r="J30" s="6" t="s">
        <v>345</v>
      </c>
      <c r="K30" s="6" t="str">
        <f>"7506593903010027"</f>
        <v>7506593903010027</v>
      </c>
      <c r="N30" s="6" t="s">
        <v>3209</v>
      </c>
    </row>
    <row r="31" spans="1:14" x14ac:dyDescent="0.25">
      <c r="A31" s="6" t="s">
        <v>3101</v>
      </c>
      <c r="B31" s="21">
        <v>44544</v>
      </c>
      <c r="C31" s="39">
        <v>-14.45</v>
      </c>
      <c r="D31" s="6"/>
      <c r="E31" s="6"/>
      <c r="F31" s="6" t="s">
        <v>13</v>
      </c>
      <c r="I31" s="6" t="s">
        <v>2164</v>
      </c>
      <c r="J31" s="6" t="s">
        <v>2165</v>
      </c>
      <c r="K31" s="6" t="str">
        <f>"7506593903010027"</f>
        <v>7506593903010027</v>
      </c>
      <c r="N31" s="6" t="s">
        <v>3210</v>
      </c>
    </row>
    <row r="32" spans="1:14" x14ac:dyDescent="0.25">
      <c r="A32" s="6" t="s">
        <v>3101</v>
      </c>
      <c r="B32" s="21">
        <v>44545</v>
      </c>
      <c r="C32" s="39">
        <v>-99.11</v>
      </c>
      <c r="D32" s="6"/>
      <c r="E32" s="6"/>
      <c r="F32" s="6" t="s">
        <v>13</v>
      </c>
      <c r="I32" s="6" t="s">
        <v>2172</v>
      </c>
      <c r="J32" s="6" t="s">
        <v>227</v>
      </c>
      <c r="K32" s="6" t="str">
        <f>"7506593903010027"</f>
        <v>7506593903010027</v>
      </c>
      <c r="N32" s="6" t="s">
        <v>3211</v>
      </c>
    </row>
    <row r="33" spans="1:14" x14ac:dyDescent="0.25">
      <c r="A33" s="6" t="s">
        <v>3101</v>
      </c>
      <c r="B33" s="21">
        <v>44545</v>
      </c>
      <c r="C33" s="39">
        <v>-40</v>
      </c>
      <c r="D33" s="6"/>
      <c r="E33" s="6"/>
      <c r="F33" s="6" t="s">
        <v>107</v>
      </c>
      <c r="G33" s="6" t="s">
        <v>582</v>
      </c>
      <c r="H33" s="6" t="s">
        <v>583</v>
      </c>
      <c r="L33" s="6" t="s">
        <v>3212</v>
      </c>
      <c r="N33" s="6" t="s">
        <v>3213</v>
      </c>
    </row>
    <row r="34" spans="1:14" x14ac:dyDescent="0.25">
      <c r="A34" s="6" t="s">
        <v>3101</v>
      </c>
      <c r="B34" s="21">
        <v>44545</v>
      </c>
      <c r="C34" s="39">
        <v>-79.900000000000006</v>
      </c>
      <c r="D34" s="6"/>
      <c r="E34" s="6"/>
      <c r="F34" s="6" t="s">
        <v>107</v>
      </c>
      <c r="G34" s="6" t="s">
        <v>1454</v>
      </c>
      <c r="H34" s="6" t="s">
        <v>1455</v>
      </c>
      <c r="L34" s="6">
        <v>73698004743</v>
      </c>
      <c r="N34" s="6" t="s">
        <v>3214</v>
      </c>
    </row>
    <row r="35" spans="1:14" x14ac:dyDescent="0.25">
      <c r="A35" s="6" t="s">
        <v>3101</v>
      </c>
      <c r="B35" s="21">
        <v>44545</v>
      </c>
      <c r="C35" s="39">
        <v>-53.9</v>
      </c>
      <c r="D35" s="6"/>
      <c r="E35" s="6"/>
      <c r="F35" s="6" t="s">
        <v>107</v>
      </c>
      <c r="G35" s="6" t="s">
        <v>1454</v>
      </c>
      <c r="H35" s="6" t="s">
        <v>1455</v>
      </c>
      <c r="L35" s="6">
        <v>73698104773</v>
      </c>
      <c r="N35" s="6" t="s">
        <v>3215</v>
      </c>
    </row>
    <row r="36" spans="1:14" x14ac:dyDescent="0.25">
      <c r="A36" s="6" t="s">
        <v>3101</v>
      </c>
      <c r="B36" s="21">
        <v>44547</v>
      </c>
      <c r="C36" s="39">
        <v>1092.26</v>
      </c>
      <c r="D36" s="6"/>
      <c r="E36" s="6"/>
      <c r="F36" s="6" t="s">
        <v>17</v>
      </c>
      <c r="G36" s="6" t="s">
        <v>127</v>
      </c>
      <c r="H36" s="6" t="s">
        <v>128</v>
      </c>
      <c r="L36" s="6" t="s">
        <v>3216</v>
      </c>
      <c r="M36" s="6" t="s">
        <v>2989</v>
      </c>
      <c r="N36" s="6" t="s">
        <v>3217</v>
      </c>
    </row>
    <row r="37" spans="1:14" x14ac:dyDescent="0.25">
      <c r="A37" s="6" t="s">
        <v>3101</v>
      </c>
      <c r="B37" s="21">
        <v>44547</v>
      </c>
      <c r="C37" s="39">
        <v>-28.5</v>
      </c>
      <c r="D37" s="6"/>
      <c r="E37" s="6"/>
      <c r="F37" s="6" t="s">
        <v>13</v>
      </c>
      <c r="I37" s="6" t="s">
        <v>344</v>
      </c>
      <c r="J37" s="6" t="s">
        <v>345</v>
      </c>
      <c r="K37" s="6" t="str">
        <f t="shared" ref="K37:K42" si="2">"7506593903010027"</f>
        <v>7506593903010027</v>
      </c>
      <c r="N37" s="6" t="s">
        <v>3218</v>
      </c>
    </row>
    <row r="38" spans="1:14" x14ac:dyDescent="0.25">
      <c r="A38" s="6" t="s">
        <v>3101</v>
      </c>
      <c r="B38" s="21">
        <v>44547</v>
      </c>
      <c r="C38" s="39">
        <v>-3.29</v>
      </c>
      <c r="D38" s="6"/>
      <c r="E38" s="6"/>
      <c r="F38" s="6" t="s">
        <v>13</v>
      </c>
      <c r="I38" s="6" t="s">
        <v>3219</v>
      </c>
      <c r="J38" s="6" t="s">
        <v>144</v>
      </c>
      <c r="K38" s="6" t="str">
        <f t="shared" si="2"/>
        <v>7506593903010027</v>
      </c>
      <c r="N38" s="6" t="s">
        <v>3220</v>
      </c>
    </row>
    <row r="39" spans="1:14" x14ac:dyDescent="0.25">
      <c r="A39" s="6" t="s">
        <v>3101</v>
      </c>
      <c r="B39" s="21">
        <v>44547</v>
      </c>
      <c r="C39" s="39">
        <v>-405.87</v>
      </c>
      <c r="D39" s="6"/>
      <c r="E39" s="6"/>
      <c r="F39" s="6" t="s">
        <v>13</v>
      </c>
      <c r="I39" s="6" t="s">
        <v>2413</v>
      </c>
      <c r="J39" s="6" t="s">
        <v>726</v>
      </c>
      <c r="K39" s="6" t="str">
        <f t="shared" si="2"/>
        <v>7506593903010027</v>
      </c>
      <c r="N39" s="6" t="s">
        <v>3221</v>
      </c>
    </row>
    <row r="40" spans="1:14" x14ac:dyDescent="0.25">
      <c r="A40" s="6" t="s">
        <v>3101</v>
      </c>
      <c r="B40" s="21">
        <v>44548</v>
      </c>
      <c r="C40" s="39">
        <v>-3.1</v>
      </c>
      <c r="D40" s="6"/>
      <c r="E40" s="6"/>
      <c r="F40" s="6" t="s">
        <v>13</v>
      </c>
      <c r="I40" s="6" t="s">
        <v>310</v>
      </c>
      <c r="J40" s="6" t="s">
        <v>2168</v>
      </c>
      <c r="K40" s="6" t="str">
        <f t="shared" si="2"/>
        <v>7506593903010027</v>
      </c>
      <c r="N40" s="6" t="s">
        <v>3222</v>
      </c>
    </row>
    <row r="41" spans="1:14" x14ac:dyDescent="0.25">
      <c r="A41" s="6" t="s">
        <v>3101</v>
      </c>
      <c r="B41" s="21">
        <v>44548</v>
      </c>
      <c r="C41" s="39">
        <v>-19.95</v>
      </c>
      <c r="D41" s="6"/>
      <c r="E41" s="6"/>
      <c r="F41" s="6" t="s">
        <v>13</v>
      </c>
      <c r="I41" s="6" t="s">
        <v>2258</v>
      </c>
      <c r="J41" s="6" t="s">
        <v>96</v>
      </c>
      <c r="K41" s="6" t="str">
        <f t="shared" si="2"/>
        <v>7506593903010027</v>
      </c>
      <c r="N41" s="6" t="s">
        <v>3223</v>
      </c>
    </row>
    <row r="42" spans="1:14" x14ac:dyDescent="0.25">
      <c r="A42" s="6" t="s">
        <v>3101</v>
      </c>
      <c r="B42" s="21">
        <v>44551</v>
      </c>
      <c r="C42" s="39">
        <v>-47.63</v>
      </c>
      <c r="D42" s="6"/>
      <c r="E42" s="6"/>
      <c r="F42" s="6" t="s">
        <v>13</v>
      </c>
      <c r="I42" s="6" t="s">
        <v>1583</v>
      </c>
      <c r="J42" s="6" t="s">
        <v>937</v>
      </c>
      <c r="K42" s="6" t="str">
        <f t="shared" si="2"/>
        <v>7506593903010027</v>
      </c>
      <c r="N42" s="6" t="s">
        <v>3224</v>
      </c>
    </row>
    <row r="43" spans="1:14" x14ac:dyDescent="0.25">
      <c r="A43" s="6" t="s">
        <v>3101</v>
      </c>
      <c r="B43" s="21">
        <v>44551</v>
      </c>
      <c r="C43" s="57" t="s">
        <v>3249</v>
      </c>
      <c r="D43" s="6"/>
      <c r="F43" s="6" t="s">
        <v>29</v>
      </c>
      <c r="G43" s="6" t="s">
        <v>323</v>
      </c>
      <c r="H43" s="6" t="s">
        <v>489</v>
      </c>
      <c r="L43" s="6" t="s">
        <v>1301</v>
      </c>
      <c r="N43" s="6" t="s">
        <v>3225</v>
      </c>
    </row>
    <row r="44" spans="1:14" x14ac:dyDescent="0.25">
      <c r="A44" s="6" t="s">
        <v>3101</v>
      </c>
      <c r="B44" s="21">
        <v>44551</v>
      </c>
      <c r="C44" s="39">
        <v>-49.03</v>
      </c>
      <c r="D44" s="6"/>
      <c r="E44" s="6"/>
      <c r="F44" s="6" t="s">
        <v>13</v>
      </c>
      <c r="I44" s="6" t="s">
        <v>2172</v>
      </c>
      <c r="J44" s="6" t="s">
        <v>227</v>
      </c>
      <c r="K44" s="6" t="str">
        <f>"7506593903010027"</f>
        <v>7506593903010027</v>
      </c>
      <c r="N44" s="6" t="s">
        <v>3226</v>
      </c>
    </row>
    <row r="45" spans="1:14" x14ac:dyDescent="0.25">
      <c r="A45" s="6" t="s">
        <v>3101</v>
      </c>
      <c r="B45" s="21">
        <v>44552</v>
      </c>
      <c r="C45" s="39">
        <v>-11.2</v>
      </c>
      <c r="D45" s="6"/>
      <c r="E45" s="6"/>
      <c r="F45" s="6" t="s">
        <v>107</v>
      </c>
      <c r="G45" s="6" t="s">
        <v>2722</v>
      </c>
      <c r="H45" s="6" t="s">
        <v>3227</v>
      </c>
      <c r="L45" s="6">
        <v>12119982066</v>
      </c>
      <c r="N45" s="6" t="s">
        <v>3228</v>
      </c>
    </row>
    <row r="46" spans="1:14" x14ac:dyDescent="0.25">
      <c r="A46" s="6" t="s">
        <v>3101</v>
      </c>
      <c r="B46" s="21">
        <v>44552</v>
      </c>
      <c r="C46" s="39">
        <v>-8.6999999999999993</v>
      </c>
      <c r="D46" s="6"/>
      <c r="E46" s="6"/>
      <c r="F46" s="6" t="s">
        <v>107</v>
      </c>
      <c r="G46" s="6" t="s">
        <v>2722</v>
      </c>
      <c r="H46" s="6" t="s">
        <v>3227</v>
      </c>
      <c r="L46" s="6">
        <v>12120355013</v>
      </c>
      <c r="N46" s="6" t="s">
        <v>3229</v>
      </c>
    </row>
    <row r="47" spans="1:14" x14ac:dyDescent="0.25">
      <c r="A47" s="6" t="s">
        <v>3101</v>
      </c>
      <c r="B47" s="21">
        <v>44553</v>
      </c>
      <c r="C47" s="39">
        <v>-7.98</v>
      </c>
      <c r="D47" s="6"/>
      <c r="E47" s="6"/>
      <c r="F47" s="6" t="s">
        <v>13</v>
      </c>
      <c r="I47" s="6" t="s">
        <v>3230</v>
      </c>
      <c r="J47" s="6" t="s">
        <v>96</v>
      </c>
      <c r="K47" s="6" t="str">
        <f>"7506593903010027"</f>
        <v>7506593903010027</v>
      </c>
      <c r="N47" s="6" t="s">
        <v>3231</v>
      </c>
    </row>
    <row r="48" spans="1:14" x14ac:dyDescent="0.25">
      <c r="A48" s="6" t="s">
        <v>3101</v>
      </c>
      <c r="B48" s="21">
        <v>44554</v>
      </c>
      <c r="C48" s="39">
        <v>-1.7</v>
      </c>
      <c r="D48" s="6"/>
      <c r="E48" s="6"/>
      <c r="F48" s="6" t="s">
        <v>13</v>
      </c>
      <c r="I48" s="6" t="s">
        <v>2216</v>
      </c>
      <c r="J48" s="6" t="s">
        <v>57</v>
      </c>
      <c r="K48" s="6" t="str">
        <f>"7506593903010027"</f>
        <v>7506593903010027</v>
      </c>
      <c r="N48" s="6" t="s">
        <v>3232</v>
      </c>
    </row>
    <row r="49" spans="1:14" x14ac:dyDescent="0.25">
      <c r="A49" s="6" t="s">
        <v>3101</v>
      </c>
      <c r="B49" s="21">
        <v>44554</v>
      </c>
      <c r="C49" s="39">
        <v>-12.09</v>
      </c>
      <c r="D49" s="6"/>
      <c r="E49" s="6"/>
      <c r="F49" s="6" t="s">
        <v>13</v>
      </c>
      <c r="I49" s="6" t="s">
        <v>2172</v>
      </c>
      <c r="J49" s="6" t="s">
        <v>227</v>
      </c>
      <c r="K49" s="6" t="str">
        <f>"7506593903010027"</f>
        <v>7506593903010027</v>
      </c>
      <c r="N49" s="6" t="s">
        <v>3233</v>
      </c>
    </row>
    <row r="50" spans="1:14" x14ac:dyDescent="0.25">
      <c r="A50" s="6" t="s">
        <v>3101</v>
      </c>
      <c r="B50" s="21">
        <v>44556</v>
      </c>
      <c r="C50" s="39">
        <v>310.85000000000002</v>
      </c>
      <c r="D50" s="6"/>
      <c r="E50" s="6"/>
      <c r="F50" s="6" t="s">
        <v>1083</v>
      </c>
      <c r="G50" s="6" t="s">
        <v>1084</v>
      </c>
      <c r="H50" s="6" t="s">
        <v>1085</v>
      </c>
      <c r="N50" s="6" t="s">
        <v>3234</v>
      </c>
    </row>
    <row r="51" spans="1:14" x14ac:dyDescent="0.25">
      <c r="A51" s="6" t="s">
        <v>3101</v>
      </c>
      <c r="B51" s="21">
        <v>44557</v>
      </c>
      <c r="C51" s="39">
        <v>-227</v>
      </c>
      <c r="D51" s="6"/>
      <c r="E51" s="6"/>
      <c r="F51" s="6" t="s">
        <v>107</v>
      </c>
      <c r="G51" s="6" t="s">
        <v>578</v>
      </c>
      <c r="H51" s="6" t="s">
        <v>579</v>
      </c>
      <c r="L51" s="6" t="s">
        <v>3235</v>
      </c>
      <c r="N51" s="6" t="s">
        <v>3236</v>
      </c>
    </row>
    <row r="52" spans="1:14" x14ac:dyDescent="0.25">
      <c r="A52" s="6" t="s">
        <v>3101</v>
      </c>
      <c r="B52" s="21">
        <v>44558</v>
      </c>
      <c r="C52" s="52" t="s">
        <v>3247</v>
      </c>
      <c r="D52" s="6">
        <v>-125.4</v>
      </c>
      <c r="E52" s="6"/>
      <c r="F52" s="6" t="s">
        <v>13</v>
      </c>
      <c r="I52" s="6" t="s">
        <v>3237</v>
      </c>
      <c r="J52" s="6" t="s">
        <v>2370</v>
      </c>
      <c r="K52" s="6" t="str">
        <f>"7506593903010027"</f>
        <v>7506593903010027</v>
      </c>
      <c r="N52" s="6" t="s">
        <v>3238</v>
      </c>
    </row>
    <row r="53" spans="1:14" x14ac:dyDescent="0.25">
      <c r="A53" s="6" t="s">
        <v>3101</v>
      </c>
      <c r="B53" s="21">
        <v>44560</v>
      </c>
      <c r="C53" s="51" t="s">
        <v>3248</v>
      </c>
      <c r="D53" s="39">
        <v>-100</v>
      </c>
      <c r="E53" s="6"/>
      <c r="F53" s="6" t="s">
        <v>98</v>
      </c>
      <c r="G53" s="6" t="s">
        <v>1620</v>
      </c>
      <c r="H53" s="6" t="s">
        <v>1621</v>
      </c>
      <c r="L53" s="6" t="s">
        <v>3239</v>
      </c>
      <c r="N53" s="6" t="s">
        <v>3240</v>
      </c>
    </row>
    <row r="54" spans="1:14" x14ac:dyDescent="0.25">
      <c r="A54" s="6" t="s">
        <v>3101</v>
      </c>
      <c r="B54" s="21">
        <v>44560</v>
      </c>
      <c r="C54" s="39">
        <v>15.06</v>
      </c>
      <c r="D54" s="6"/>
      <c r="E54" s="6"/>
      <c r="F54" s="6" t="s">
        <v>17</v>
      </c>
      <c r="G54" s="6" t="s">
        <v>163</v>
      </c>
      <c r="H54" s="6" t="s">
        <v>164</v>
      </c>
      <c r="L54" s="6" t="s">
        <v>3241</v>
      </c>
      <c r="M54" s="6" t="s">
        <v>1234</v>
      </c>
      <c r="N54" s="6" t="s">
        <v>3242</v>
      </c>
    </row>
    <row r="55" spans="1:14" x14ac:dyDescent="0.25">
      <c r="A55" s="6" t="s">
        <v>3101</v>
      </c>
      <c r="B55" s="21">
        <v>44560</v>
      </c>
      <c r="C55" s="39">
        <v>381.48</v>
      </c>
      <c r="D55" s="6"/>
      <c r="E55" s="6"/>
      <c r="F55" s="6" t="s">
        <v>17</v>
      </c>
      <c r="G55" s="6" t="s">
        <v>355</v>
      </c>
      <c r="H55" s="6" t="s">
        <v>356</v>
      </c>
      <c r="L55" s="6" t="s">
        <v>3243</v>
      </c>
      <c r="N55" s="6" t="s">
        <v>3244</v>
      </c>
    </row>
    <row r="56" spans="1:14" x14ac:dyDescent="0.25">
      <c r="A56" s="6" t="s">
        <v>3101</v>
      </c>
      <c r="B56" s="21">
        <v>44560</v>
      </c>
      <c r="C56" s="39">
        <v>-24.9</v>
      </c>
      <c r="D56" s="6"/>
      <c r="E56" s="6"/>
      <c r="F56" s="6" t="s">
        <v>13</v>
      </c>
      <c r="I56" s="6" t="s">
        <v>2164</v>
      </c>
      <c r="J56" s="6" t="s">
        <v>2165</v>
      </c>
      <c r="K56" s="6" t="str">
        <f>"7506593903010027"</f>
        <v>7506593903010027</v>
      </c>
      <c r="N56" s="6" t="s">
        <v>3245</v>
      </c>
    </row>
    <row r="57" spans="1:14" x14ac:dyDescent="0.25">
      <c r="A57" s="6" t="s">
        <v>3101</v>
      </c>
      <c r="B57" s="21">
        <v>44561</v>
      </c>
      <c r="C57" s="39">
        <v>-16.5</v>
      </c>
      <c r="D57" s="6"/>
      <c r="E57" s="6"/>
      <c r="F57" s="6" t="s">
        <v>13</v>
      </c>
      <c r="I57" s="6" t="s">
        <v>1583</v>
      </c>
      <c r="J57" s="6" t="s">
        <v>937</v>
      </c>
      <c r="K57" s="6" t="str">
        <f>"7506593903010027"</f>
        <v>7506593903010027</v>
      </c>
      <c r="N57" s="6" t="s">
        <v>3246</v>
      </c>
    </row>
    <row r="61" spans="1:14" x14ac:dyDescent="0.25">
      <c r="C61" s="41">
        <f>SUM(C5:C60)</f>
        <v>84.120000000000033</v>
      </c>
      <c r="D61" s="41">
        <f t="shared" ref="D61:E61" si="3">SUM(D5:D60)</f>
        <v>-225.4</v>
      </c>
      <c r="E61" s="41">
        <f t="shared" si="3"/>
        <v>0</v>
      </c>
    </row>
    <row r="62" spans="1:14" s="39" customFormat="1" x14ac:dyDescent="0.25">
      <c r="A62" s="6"/>
      <c r="B62" s="6"/>
      <c r="C62" s="78">
        <f>SUM(C61:D61)</f>
        <v>-141.27999999999997</v>
      </c>
      <c r="D62" s="79"/>
      <c r="F62" s="6"/>
      <c r="G62" s="6"/>
      <c r="H62" s="6"/>
      <c r="I62" s="6"/>
      <c r="J62" s="6"/>
      <c r="K62" s="6"/>
      <c r="L62" s="6"/>
      <c r="M62" s="6"/>
      <c r="N62" s="6"/>
    </row>
  </sheetData>
  <mergeCells count="1">
    <mergeCell ref="C62:D6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55</vt:i4>
      </vt:variant>
    </vt:vector>
  </HeadingPairs>
  <TitlesOfParts>
    <vt:vector size="55" baseType="lpstr">
      <vt:lpstr>RECAP</vt:lpstr>
      <vt:lpstr>2022-07 à 08 CG</vt:lpstr>
      <vt:lpstr>2022-07 à 08 FR</vt:lpstr>
      <vt:lpstr>2022-04 à 06 CG</vt:lpstr>
      <vt:lpstr>2022-04 à 06 FR</vt:lpstr>
      <vt:lpstr>2022-01à03 CG</vt:lpstr>
      <vt:lpstr>2022-01à03 FR</vt:lpstr>
      <vt:lpstr>2021-12 CG</vt:lpstr>
      <vt:lpstr>2021-12 FR</vt:lpstr>
      <vt:lpstr>2021-11 CG</vt:lpstr>
      <vt:lpstr>2021-11 FR</vt:lpstr>
      <vt:lpstr>2021-10 CG</vt:lpstr>
      <vt:lpstr>2021-10 FR</vt:lpstr>
      <vt:lpstr>2021-09 CG</vt:lpstr>
      <vt:lpstr>2021-09 FR</vt:lpstr>
      <vt:lpstr>2021-08 CG</vt:lpstr>
      <vt:lpstr>2021-08 FR</vt:lpstr>
      <vt:lpstr>2021-07 CG</vt:lpstr>
      <vt:lpstr>2021-07 FR</vt:lpstr>
      <vt:lpstr>2021-06 CG</vt:lpstr>
      <vt:lpstr>2021-06 FR</vt:lpstr>
      <vt:lpstr>2021-05 CG</vt:lpstr>
      <vt:lpstr>2021-05 FR</vt:lpstr>
      <vt:lpstr>2021-04 CG</vt:lpstr>
      <vt:lpstr>2021-04 FR</vt:lpstr>
      <vt:lpstr>2021-03 CG</vt:lpstr>
      <vt:lpstr>2021-03 FR</vt:lpstr>
      <vt:lpstr>2021-02 CG</vt:lpstr>
      <vt:lpstr>2021-02 FR</vt:lpstr>
      <vt:lpstr>2021-01 CG</vt:lpstr>
      <vt:lpstr>2021-01 FR</vt:lpstr>
      <vt:lpstr>2020-12 CG</vt:lpstr>
      <vt:lpstr>2020-12 FR</vt:lpstr>
      <vt:lpstr>2020-11 CG</vt:lpstr>
      <vt:lpstr>2020-11 FR</vt:lpstr>
      <vt:lpstr>2020-10 CG</vt:lpstr>
      <vt:lpstr>2020-10 FR</vt:lpstr>
      <vt:lpstr>2020-01 CH</vt:lpstr>
      <vt:lpstr>2020-02 CH</vt:lpstr>
      <vt:lpstr>2020-03 CG</vt:lpstr>
      <vt:lpstr>2020-04 CG</vt:lpstr>
      <vt:lpstr>2020-05 CG</vt:lpstr>
      <vt:lpstr>2020-06-CG</vt:lpstr>
      <vt:lpstr>2020-07 CG</vt:lpstr>
      <vt:lpstr>2020-08 CG</vt:lpstr>
      <vt:lpstr>2020-09 CG</vt:lpstr>
      <vt:lpstr>2020-01 FR</vt:lpstr>
      <vt:lpstr>2020-02 FR</vt:lpstr>
      <vt:lpstr>2020-03 FR</vt:lpstr>
      <vt:lpstr>2020-04 FR</vt:lpstr>
      <vt:lpstr>2020-05 FR</vt:lpstr>
      <vt:lpstr>2020-06 FR</vt:lpstr>
      <vt:lpstr>2020-07 FR</vt:lpstr>
      <vt:lpstr>2020-08 FR</vt:lpstr>
      <vt:lpstr>2020-09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dcterms:created xsi:type="dcterms:W3CDTF">2015-06-05T18:19:34Z</dcterms:created>
  <dcterms:modified xsi:type="dcterms:W3CDTF">2022-09-05T13:28:11Z</dcterms:modified>
</cp:coreProperties>
</file>